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412"/>
  </bookViews>
  <sheets>
    <sheet name="调度数据" sheetId="1" r:id="rId1"/>
    <sheet name="下拉列表" sheetId="4" state="hidden" r:id="rId2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调度数据!$B$10:$AI$90</definedName>
    <definedName name="_xlnm.Print_Area" localSheetId="0">调度数据!$A:$AI</definedName>
    <definedName name="_xlnm.Print_Titles" localSheetId="0">调度数据!$9:$10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<sst xmlns="http://schemas.openxmlformats.org/spreadsheetml/2006/main" count="835" uniqueCount="454">
  <si>
    <t>比    如    县    基    本    建    设    项    目    调    度    表</t>
  </si>
  <si>
    <t>表中金额单位：</t>
  </si>
  <si>
    <t>万元</t>
  </si>
  <si>
    <t>制表单位：</t>
  </si>
  <si>
    <t>比如县发展改革委（项目专班）</t>
  </si>
  <si>
    <t>调度时间：</t>
  </si>
  <si>
    <t>年</t>
  </si>
  <si>
    <t>月</t>
  </si>
  <si>
    <t>序号</t>
  </si>
  <si>
    <t>数据汇总</t>
  </si>
  <si>
    <t>计划性质</t>
  </si>
  <si>
    <t>项目数量</t>
  </si>
  <si>
    <t>开/复工
数量</t>
  </si>
  <si>
    <t>总体
开/复工率</t>
  </si>
  <si>
    <t>资金到位项目
开/复工率</t>
  </si>
  <si>
    <t>总体完工率</t>
  </si>
  <si>
    <t>项目资金到位情况汇总</t>
  </si>
  <si>
    <t>平均
施工进度</t>
  </si>
  <si>
    <t>项目资金
支付率</t>
  </si>
  <si>
    <t>累计
支付资金</t>
  </si>
  <si>
    <t>往年
累计支付</t>
  </si>
  <si>
    <t>2025年
累计支付</t>
  </si>
  <si>
    <t>项目资金2025年分月份支付情况汇总</t>
  </si>
  <si>
    <t>2025年剩余投资量完成情况</t>
  </si>
  <si>
    <t>总投资</t>
  </si>
  <si>
    <t>到位资金</t>
  </si>
  <si>
    <t>未到位</t>
  </si>
  <si>
    <t>资金到位率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</si>
  <si>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</si>
  <si>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</si>
  <si>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</si>
  <si>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</si>
  <si>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</si>
  <si>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</si>
  <si>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</si>
  <si>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</si>
  <si>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</si>
  <si>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</si>
  <si>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</si>
  <si>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</si>
  <si>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剩余投资量</t>
  </si>
  <si>
    <t>年度完成投资</t>
  </si>
  <si>
    <t>本年度剩余投资量完成率</t>
  </si>
  <si>
    <t>新建项目</t>
  </si>
  <si>
    <t>续建项目</t>
  </si>
  <si>
    <t>合计</t>
  </si>
  <si>
    <t>项目名称</t>
  </si>
  <si>
    <t>建设内容和规模</t>
  </si>
  <si>
    <t>建设单位</t>
  </si>
  <si>
    <t>开/复工</t>
  </si>
  <si>
    <t>开工日期</t>
  </si>
  <si>
    <t>完工日期</t>
  </si>
  <si>
    <t>资金来源</t>
  </si>
  <si>
    <t>项目资金到位情况</t>
  </si>
  <si>
    <t>施工进度</t>
  </si>
  <si>
    <t>项目资金</t>
  </si>
  <si>
    <t>累计</t>
  </si>
  <si>
    <t>往年</t>
  </si>
  <si>
    <t>2025年</t>
  </si>
  <si>
    <t>项目资金2025年分月份支付情况</t>
  </si>
  <si>
    <t>发包管理情况</t>
  </si>
  <si>
    <t>备注</t>
  </si>
  <si>
    <t>情况</t>
  </si>
  <si>
    <t>或计划开工日期</t>
  </si>
  <si>
    <t>或计划完工日期</t>
  </si>
  <si>
    <t>支付率</t>
  </si>
  <si>
    <t>支付资金</t>
  </si>
  <si>
    <t>累计支付</t>
  </si>
  <si>
    <t>承建企业</t>
  </si>
  <si>
    <t>联系方式</t>
  </si>
  <si>
    <t>监理企业</t>
  </si>
  <si>
    <t>比如伯托100MW光伏储能项目</t>
  </si>
  <si>
    <t>建设100MW光伏项目</t>
  </si>
  <si>
    <t>比如县发展和
改革委员会</t>
  </si>
  <si>
    <t>已开工</t>
  </si>
  <si>
    <t>企业投资</t>
  </si>
  <si>
    <t>\\</t>
  </si>
  <si>
    <t>比如县夏曲镇中心人民法庭项目</t>
  </si>
  <si>
    <r>
      <t>建设内容及规模：新建法庭 487.81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，门卫室28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，室外附属含旗台1座、通透式围墙 56.77m、围墙墙面改造 408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、透水砖铺地750.86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 xml:space="preserve"> 、停车位硬化108.17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、绿化181.32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、车行道及人行道 467.25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、室外电气工程1项、室外给排水工程1项；设备购置含门禁系统1套、法庭监控系统1套、门卫室监控系统1套以及其他附属工程。</t>
    </r>
  </si>
  <si>
    <t>比如县人民法院</t>
  </si>
  <si>
    <t>国家投资</t>
  </si>
  <si>
    <t>羊秀乡奇达村农牧民合作社</t>
  </si>
  <si>
    <t>希西拉松13398069999</t>
  </si>
  <si>
    <t>四川荣长信工程项目管理咨询有限公司</t>
  </si>
  <si>
    <t>刘岗
13864607199</t>
  </si>
  <si>
    <t>比如县G558线至培巴村公路改建工程</t>
  </si>
  <si>
    <t>位于比如县境内，路线全长2.532公里，主线起点接G558线，终点止于培巴村。</t>
  </si>
  <si>
    <t>比如县
交通运输局</t>
  </si>
  <si>
    <t>湖北楚恒水利建设工程有限公司</t>
  </si>
  <si>
    <t>梁盼13547803484</t>
  </si>
  <si>
    <t>西藏龙腾工程有限公司</t>
  </si>
  <si>
    <t>钟帅19923309986</t>
  </si>
  <si>
    <t>比如县乡镇综合运输服务站</t>
  </si>
  <si>
    <t>场地设施包括客运、货运车辆停车场，快递、货物堆存中转区等；建筑设施，包括站房和辅助用房等，以及站房内外形象标识、站牌、标识标牌、宣传告示牌等。</t>
  </si>
  <si>
    <t>车购税
以奖代补</t>
  </si>
  <si>
    <t>长顺县兴建工程建设有限公司</t>
  </si>
  <si>
    <t>刘岗13864607199</t>
  </si>
  <si>
    <t>比如县G558线至卡孜庆村公路</t>
  </si>
  <si>
    <t>位于比如县境内，路线全长9.317公里，主线起点接G558线K299+014处，终点接卡孜庆村村委会既有水泥路。</t>
  </si>
  <si>
    <t>临沂市政集团有限公司</t>
  </si>
  <si>
    <t>尚琪凯15318235659</t>
  </si>
  <si>
    <t>河南晟源路桥管理有限公司</t>
  </si>
  <si>
    <t>姚建明
18523602776</t>
  </si>
  <si>
    <t>比如县G558线至迟塔村公路</t>
  </si>
  <si>
    <t>水泥混泥土路面，长9.904公里。钢波纹管涵130米/19道，桥梁一座及相关工程。</t>
  </si>
  <si>
    <t>一般债券1356.822
国家投资2035.178</t>
  </si>
  <si>
    <t xml:space="preserve"> 河北光太路桥工程集团有限公司</t>
  </si>
  <si>
    <t>13881163383</t>
  </si>
  <si>
    <t>中凯俊成建设咨询有限公司</t>
  </si>
  <si>
    <t>15102389886</t>
  </si>
  <si>
    <t>那曲县达前乡干觉村至比如夏曲镇玉纳村（S506岔口）公路</t>
  </si>
  <si>
    <t>该工程位于色尼区和比如县境内。路线全长47.371公里。本项目起点接比如县达前乡G317线K1901+900岔口处，终点位于与S206形成“T”字相交。</t>
  </si>
  <si>
    <t>一般债券5120.82
国家投资10173</t>
  </si>
  <si>
    <t>西藏天路股份有限公司</t>
  </si>
  <si>
    <t>18143836822</t>
  </si>
  <si>
    <t>四川省城市建设工程咨询集团有限公司</t>
  </si>
  <si>
    <t>15884537282</t>
  </si>
  <si>
    <t>S205线至比如县良曲乡嘎达村公路改建工程</t>
  </si>
  <si>
    <t>一般债券62.768
国家投资154.15</t>
  </si>
  <si>
    <t>四川祥欣建筑工程有限公司</t>
  </si>
  <si>
    <t>15198019622</t>
  </si>
  <si>
    <t>四川永惠建设项目管理有限公司</t>
  </si>
  <si>
    <t>15726765432</t>
  </si>
  <si>
    <t>西藏那曲地区比如县G558线至夏尔耐村公路</t>
  </si>
  <si>
    <t>一般债券92.4837812
国家投资832.2</t>
  </si>
  <si>
    <t>四川鑫圆建设集团有限公司</t>
  </si>
  <si>
    <t>15379436111</t>
  </si>
  <si>
    <t>河南海纳建设管理有限公司</t>
  </si>
  <si>
    <t>13638963679</t>
  </si>
  <si>
    <t>比如县第一初级中学建设项目</t>
  </si>
  <si>
    <t>建设教学综合楼、专业教室、食堂、科技馆、公共浴室、学生宿舍、教师周转房、门卫室、旱厕、生活水泵房、看台及室外附属工程，及设备购置。施工二标段内容为：1#教学楼、2#楼--一号专业教室、3#楼--二号专业教室、7#楼科技馆、19#楼门卫室、20#楼旱厕、21#楼旱厕、22#楼旱厕、23#楼旱厕、25#楼看台及室外附属工程等。</t>
  </si>
  <si>
    <t>比如县教育局</t>
  </si>
  <si>
    <t>一标：龙玖建设集团有限公司
二标：西藏雪源建筑工程有限公司</t>
  </si>
  <si>
    <t>成康：18689087783
龙显林：13618951815</t>
  </si>
  <si>
    <t>中科标禾工程项目管理有限公司</t>
  </si>
  <si>
    <t>跟踪审计：13880804570</t>
  </si>
  <si>
    <t>那曲市比如“千万工程”（群众比如县体育中心建设项目）</t>
  </si>
  <si>
    <r>
      <t>体育馆3262.17m</t>
    </r>
    <r>
      <rPr>
        <sz val="10"/>
        <rFont val="Times New Roman"/>
        <charset val="134"/>
      </rPr>
      <t>²</t>
    </r>
    <r>
      <rPr>
        <sz val="10"/>
        <rFont val="方正仿宋简体"/>
        <charset val="134"/>
      </rPr>
      <t>，水泵房78.44m</t>
    </r>
    <r>
      <rPr>
        <sz val="10"/>
        <rFont val="Times New Roman"/>
        <charset val="134"/>
      </rPr>
      <t>²</t>
    </r>
    <r>
      <rPr>
        <sz val="10"/>
        <rFont val="方正仿宋简体"/>
        <charset val="134"/>
      </rPr>
      <t>，广场硬化1940.01m</t>
    </r>
    <r>
      <rPr>
        <sz val="10"/>
        <rFont val="Times New Roman"/>
        <charset val="134"/>
      </rPr>
      <t>²</t>
    </r>
    <r>
      <rPr>
        <sz val="10"/>
        <rFont val="方正仿宋简体"/>
        <charset val="134"/>
      </rPr>
      <t>，车行道硬化1932.22m</t>
    </r>
    <r>
      <rPr>
        <sz val="10"/>
        <rFont val="Times New Roman"/>
        <charset val="134"/>
      </rPr>
      <t>²</t>
    </r>
    <r>
      <rPr>
        <sz val="10"/>
        <rFont val="方正仿宋简体"/>
        <charset val="134"/>
      </rPr>
      <t>，停车场320.56m</t>
    </r>
    <r>
      <rPr>
        <sz val="10"/>
        <rFont val="Times New Roman"/>
        <charset val="134"/>
      </rPr>
      <t>²</t>
    </r>
    <r>
      <rPr>
        <sz val="10"/>
        <rFont val="方正仿宋简体"/>
        <charset val="134"/>
      </rPr>
      <t>，绿化工程1617.10m</t>
    </r>
    <r>
      <rPr>
        <sz val="10"/>
        <rFont val="Times New Roman"/>
        <charset val="134"/>
      </rPr>
      <t>²</t>
    </r>
    <r>
      <rPr>
        <sz val="10"/>
        <rFont val="方正仿宋简体"/>
        <charset val="134"/>
      </rPr>
      <t>，购置安装相关设施设备以及其他附属工程</t>
    </r>
  </si>
  <si>
    <t>援藏资金</t>
  </si>
  <si>
    <t>龙玖建设集团有限公司</t>
  </si>
  <si>
    <t>赵文斌；19961035817</t>
  </si>
  <si>
    <t>中鸿同创项目管理公司</t>
  </si>
  <si>
    <t>13996455622</t>
  </si>
  <si>
    <t>怒江比如县段重点河道治理工程</t>
  </si>
  <si>
    <t>该工程治理河段 5856 m，其中新建护岸 5165m，包括达塘乡段 2250 m、茶曲乡玛库村段 1715m、比如县温室大偶段1200m:新建比如县气象站堤防70lm;新建下河踏步10处，排水涵管4座等。</t>
  </si>
  <si>
    <t>比如县农业农村和科技水利局</t>
  </si>
  <si>
    <t>已复工</t>
  </si>
  <si>
    <t>一标：湖北楚恒水利建设工程有限公司
二标：河南省邦鹏建筑工程技术有限公司</t>
  </si>
  <si>
    <t>郑磊
18180542085
贺丹林
18383905251</t>
  </si>
  <si>
    <t>四川泰兴建设管理有限责任公司</t>
  </si>
  <si>
    <t>陈：18788699178</t>
  </si>
  <si>
    <t>比如县擦曲河达塘乡段河道治理工程</t>
  </si>
  <si>
    <t>新建防洪堤总长 2157m，其中玛隆村段 717m，曲荣夺村段1440m;新建下河梯步6座，其中玛隆村段2座，曲荣夺村段4座、玛隆村段排水涵管1处以及附属工程。</t>
  </si>
  <si>
    <t>比如县司法局夏曲镇司法所、达塘乡司法所、白嘎乡司法所项目</t>
  </si>
  <si>
    <r>
      <t>建设内容及规模：新建夏曲镇司法所总建筑面积287.07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及附属设施；新建达塘乡司法所总建筑面积287.07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及附属设施；新建白嘎司法所总建筑面积287.07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及附属设施。</t>
    </r>
  </si>
  <si>
    <t>比如县司法局</t>
  </si>
  <si>
    <t>比如县加秀商投罗布桑布建筑有限公司</t>
  </si>
  <si>
    <t>加典 18798965555</t>
  </si>
  <si>
    <t>西藏炳峰项目管理有限公司</t>
  </si>
  <si>
    <t>夏曲司法已完工。</t>
  </si>
  <si>
    <t>比如县（千万工程）其达村示范项目文化附属工程</t>
  </si>
  <si>
    <t>在原有地下室上新建二层框架结构建筑，总建筑面积5097.22平方米，层高4.8米，购置安装设施设备以及实施各项附属工程</t>
  </si>
  <si>
    <t>比如县
文化和旅游局</t>
  </si>
  <si>
    <t>重庆坤上建设有限公司</t>
  </si>
  <si>
    <t>朱智勇19982628289</t>
  </si>
  <si>
    <t>西藏渝峰项目管理有限公司</t>
  </si>
  <si>
    <t>马志鹏13993551842</t>
  </si>
  <si>
    <t>比如县智库建设项目</t>
  </si>
  <si>
    <t>项目管理信息系统</t>
  </si>
  <si>
    <t>比如县汽车维保服务建设项目</t>
  </si>
  <si>
    <r>
      <t>建设内容：1#楼为洗车间，建筑面积905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，2#楼为修车间，建筑面积2021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，3#楼为修车间，建筑面积2564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，4#楼为暂存间，建筑面积270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。</t>
    </r>
  </si>
  <si>
    <t>涉农统筹
整合资金</t>
  </si>
  <si>
    <t>宁夏鸿盛达建设工程有限公司</t>
  </si>
  <si>
    <t>13990118970</t>
  </si>
  <si>
    <t>河南建威工程管理咨询有限公司</t>
  </si>
  <si>
    <t>15127480512</t>
  </si>
  <si>
    <t>那曲市比如县城污水处理及收集系统</t>
  </si>
  <si>
    <t>新建日处理规模为4000立方米/日污水厂一座，污水管网总长为2150米，并配套一体化污水提升泵站以及相关附属设施。</t>
  </si>
  <si>
    <t>比如县住房和
城乡建设局</t>
  </si>
  <si>
    <t>西藏宏盈建设工程有限公司</t>
  </si>
  <si>
    <t>韩杰13308997263</t>
  </si>
  <si>
    <t>四川合石工程管理有限公司</t>
  </si>
  <si>
    <t>史长河13549018735</t>
  </si>
  <si>
    <t>那曲市“千万工程”比如县水厂改造项目</t>
  </si>
  <si>
    <r>
      <t>新建取水口1处、辐射井1座，综合净水间542.36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，脱水机房53.36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，泥水调节池/污泥储池1座，消毒池1座，扩建发电机房及配电室35.03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，改造加氯间1座、供水泵站1座，实施管道工程、厂内总平等附属工程，购置安装相关附属设备。</t>
    </r>
  </si>
  <si>
    <t>重庆市建松建筑工程有限概算</t>
  </si>
  <si>
    <t>刘
15308303000</t>
  </si>
  <si>
    <t>四川西博宇工程管理有限责任公司</t>
  </si>
  <si>
    <t>刘
13659469998</t>
  </si>
  <si>
    <t>那曲市比如“千万工程”比如县比如镇五个居委会道路提升项目（其达路）</t>
  </si>
  <si>
    <t>新建混凝土道路256.103米，及其附属设施</t>
  </si>
  <si>
    <t>蒋力17843590074</t>
  </si>
  <si>
    <t>四川光泰建设项目管理有限公司</t>
  </si>
  <si>
    <t>吴继洪18116626802</t>
  </si>
  <si>
    <t>比如县乡村振兴产业扶持项目（三期）</t>
  </si>
  <si>
    <r>
      <t>主要建设内容包括厂房、门卫室及大门、地下设备用房及附属工程，并涉及设备及工器具购置。其中，厂房3234.60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，门卫室及大门42.64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，地下设备房460.93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，附属工程包括混凝土硬化3298.00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、绿化工程1421.40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、通透围墙360.00m、室外电气工程400.00m、室外给排水工程600.00m，设备及工器具购置包括视频监控系统1套、车辆出入系统1套、全套消控报警系统1套、消防泵及增压设备1套、箱变（315kVA）1台、200kW柴油发电机1台</t>
    </r>
  </si>
  <si>
    <t>天骏建设工程有限公司</t>
  </si>
  <si>
    <t>19950660393</t>
  </si>
  <si>
    <t>张波波18725734784</t>
  </si>
  <si>
    <t>比如县人才培训项目</t>
  </si>
  <si>
    <t>干部区外培训</t>
  </si>
  <si>
    <t>比如县委组织部</t>
  </si>
  <si>
    <t>比如县交流交往交融项目</t>
  </si>
  <si>
    <t>比如县10千伏以下中低压配电网工程（第一批）</t>
  </si>
  <si>
    <t>比如县10千伏以下中低压配电网工程</t>
  </si>
  <si>
    <t>国网西藏电力
比如县供电公司</t>
  </si>
  <si>
    <t>西藏百川电力能源有限公司</t>
  </si>
  <si>
    <t>赤列旦增
19889276777</t>
  </si>
  <si>
    <t>因资金未到位，目前处于停工，计划2025年4月开工。</t>
  </si>
  <si>
    <t>比如县克玛变35千伏输变电工程</t>
  </si>
  <si>
    <t>四川省中辰电力工程有限公司</t>
  </si>
  <si>
    <t>李超
15708018201</t>
  </si>
  <si>
    <t>比如县贡邓变35千伏输变电工程</t>
  </si>
  <si>
    <t>比如县10千伏及以下中低压配电网工程（2021年）</t>
  </si>
  <si>
    <t>比如县10千伏及以下中低压配电网工程</t>
  </si>
  <si>
    <t>比如县2024年高便准农田建设新建项目（二期）</t>
  </si>
  <si>
    <t>该工程整治土地面积150亩，建设内容一是田间道路工程，其中田间道路1518m，农桥维修工程1处；二是灌溉与排水工程，其中简易取水口1座、简易溢流坝10m、管道渠318m、混凝土渠道770m、分水口25座、过路箱涵3座。</t>
  </si>
  <si>
    <t>西藏飞腾建筑工程有限公司</t>
  </si>
  <si>
    <t>13889061300</t>
  </si>
  <si>
    <t>中大华伟项目管理咨询有限公司</t>
  </si>
  <si>
    <t>13893507631</t>
  </si>
  <si>
    <t>新增项目</t>
  </si>
  <si>
    <t>比如县2024年高标准农田建设改造提升项目（二期）</t>
  </si>
  <si>
    <r>
      <t>该工程整治土地面积为43.13亩，建设内容一是土地平整工程（耕作层地力保持工程43.13亩），其中施肥10.78t、石方捡集43.13亩、梯田工程（土方开挖24664m</t>
    </r>
    <r>
      <rPr>
        <sz val="10"/>
        <rFont val="方正书宋_GBK"/>
        <charset val="134"/>
      </rPr>
      <t>³</t>
    </r>
    <r>
      <rPr>
        <sz val="10"/>
        <rFont val="方正仿宋简体"/>
        <charset val="134"/>
      </rPr>
      <t>和回填23992m</t>
    </r>
    <r>
      <rPr>
        <sz val="10"/>
        <rFont val="方正书宋_GBK"/>
        <charset val="134"/>
      </rPr>
      <t>³</t>
    </r>
    <r>
      <rPr>
        <sz val="10"/>
        <rFont val="方正仿宋简体"/>
        <charset val="134"/>
      </rPr>
      <t>）、土壤改良工程43.13亩；二是田间道路工程，其中机耕道1575m，农桥1座；三是农田防护与生态环境保护工程，其中网围栏125m，垃圾转运场拆除1处。</t>
    </r>
  </si>
  <si>
    <t>那曲市那塔顿建筑有限公司</t>
  </si>
  <si>
    <t>18708066999</t>
  </si>
  <si>
    <t>西藏赛迪项目管理有限公司</t>
  </si>
  <si>
    <t>15683628559</t>
  </si>
  <si>
    <t>比如县基层关心关爱项目
（恰则乡干部周转房建设项目）</t>
  </si>
  <si>
    <t>主要建设内容及规模:该项目新建周转房及阳光房2630平方米，外墙真石漆改造1130平方米、楼地面改造403平方米、内墙涂料改造972平方米及相关附属设施设备。</t>
  </si>
  <si>
    <t>拉萨智谋建设有限公司</t>
  </si>
  <si>
    <t>17783821520</t>
  </si>
  <si>
    <t>西藏金卓环境工程监理有限公司</t>
  </si>
  <si>
    <t>白嘎乡基础设施提升项目</t>
  </si>
  <si>
    <r>
      <t>该项目主要建设内容为:主要1.管网工程:给水工程5987.95m，雨水工程 2177.00m,污水管3505.00m，一体化泵站1座;2.道路工程:车行道+人行道16916.92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，交通标志及附属1项，路灯55盏，电力工程8980.00m，通信工程9160.00m;3.给水工程:箱式取水泵站1座(包括取水泵房140.16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 xml:space="preserve">，厂区土石方工程1项，围墙内道路 302.17 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，围墙120.20m，围墙外道路285.04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 xml:space="preserve">，菱形骨架护工程645.00 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 xml:space="preserve">，厂区监控工程1项，厂区电气工程1项)，取水管线工程 144.00m,输水管线工程1784.00m,净水厂1座(包括综合净水车间 494.52 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 xml:space="preserve">,加氯间120.17 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,送水泵房144.63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，清水池1座，污泥储池1座，室外附属工程1项);4.污水工程:综合处理间 802.93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 xml:space="preserve">，综合处理池1座，综合设备间416.52 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，室外附属工程1项;5.设备及器具购置:给水管一体化泵站1项，取水泵站设备1项，给水厂设备1项，污水厂设备1项。</t>
    </r>
  </si>
  <si>
    <t>国债资金</t>
  </si>
  <si>
    <t>四川正方建筑工程有限公司</t>
  </si>
  <si>
    <t>潘卫国
13982063363</t>
  </si>
  <si>
    <t>首盛国际工程咨询集团有限公司</t>
  </si>
  <si>
    <t>15928861057</t>
  </si>
  <si>
    <t>夏曲镇基础设施提升项目</t>
  </si>
  <si>
    <t>该项目主要建设内容为:给水厂一座、污水处理厂一座、市政道路及配套管网:
1.给水厂工厂处理规模为4000m3/d，主要包括新建取水口和水厂一座;
2.市政道路及配套管网工程建设内容为夏曲镇区范围内7条道路总长 2020.335m 及附属给排水工程(给水管线工程8032m、污水管线工程 7347m、雨水管线工程4844m)，电气工程(照明)。
3.污水处理厂工程处理规模3000m3/d，主要包括污水处理厂1座。</t>
  </si>
  <si>
    <t xml:space="preserve"> 西藏羊达水利水电工程有限公司</t>
  </si>
  <si>
    <t>邹17311398518</t>
  </si>
  <si>
    <t xml:space="preserve">四川荣长信工程项目管理咨询有限公司 </t>
  </si>
  <si>
    <t>刘岗
199 5367 3557</t>
  </si>
  <si>
    <t>比如县夏曲镇第二幼儿园</t>
  </si>
  <si>
    <r>
      <t>夏曲镇第二幼儿园新建5760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及附属设施</t>
    </r>
  </si>
  <si>
    <t>中京宏基建设建设集团有限公司</t>
  </si>
  <si>
    <t>西藏华声工程项目管理有限公司</t>
  </si>
  <si>
    <t>15289196499</t>
  </si>
  <si>
    <t>比如县夏曲镇第二小学</t>
  </si>
  <si>
    <r>
      <t>房99.33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，供暖面积含启智楼1号楼 1065.64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、启智楼2号</t>
    </r>
  </si>
  <si>
    <t>一标：西藏祥浩建设工程有限公司
二标：江苏弘盛建设工程集团有限公司</t>
  </si>
  <si>
    <t>一标18982569811
二标15728910555</t>
  </si>
  <si>
    <t>中鸿亿博集团有限公司</t>
  </si>
  <si>
    <t>13864607199</t>
  </si>
  <si>
    <t>比如县良曲乡旅游基础设施建设项目（二期）</t>
  </si>
  <si>
    <r>
      <t>19套安置房（12栋90.28平方米、3栋128.85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、4栋161.97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）、帕拉金塔图书室906353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，道路工程9214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，接待中心596.4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及附属工程。</t>
    </r>
  </si>
  <si>
    <t>西藏正新建设工程有限公司</t>
  </si>
  <si>
    <t>边巴次仁，18989932226</t>
  </si>
  <si>
    <t>四川蓉兴建设监理有限公司</t>
  </si>
  <si>
    <t>李红兵，18798904381</t>
  </si>
  <si>
    <t>比如县群众文化艺术活动中心</t>
  </si>
  <si>
    <r>
      <t>新建1#楼（二层）2274.34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，2#楼2360.12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，地下室改造8324.34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及相关附属设施。</t>
    </r>
  </si>
  <si>
    <t>张启达，15102389886</t>
  </si>
  <si>
    <t>中誉恒信工程咨询有限公司</t>
  </si>
  <si>
    <t>唐明建，13606908710</t>
  </si>
  <si>
    <t>比如县羊秀乡旅游基础设施建设项目（三期）比如县红色旅游建设项目（一期）</t>
  </si>
  <si>
    <r>
      <t>新建十八军进藏纪念馆2966.55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、奇石城1190.65</t>
    </r>
    <r>
      <rPr>
        <sz val="10"/>
        <rFont val="方正书宋_GBK"/>
        <charset val="134"/>
      </rPr>
      <t>㎡</t>
    </r>
    <r>
      <rPr>
        <sz val="10"/>
        <rFont val="方正仿宋简体"/>
        <charset val="134"/>
      </rPr>
      <t>、国道大门处雕塑14个，改造旧址外立面风貌，购置相关附属设施设备以及室内、室外附属工程。</t>
    </r>
  </si>
  <si>
    <t>西藏羊达水利水电工程有限公司</t>
  </si>
  <si>
    <t>赵统，13735245114</t>
  </si>
  <si>
    <t>吴侃
18990874818</t>
  </si>
  <si>
    <t>比如~羊秀变35千伏线路工程</t>
  </si>
  <si>
    <t>新建35千伏线路路径68千米。</t>
  </si>
  <si>
    <t>多方来源</t>
  </si>
  <si>
    <t>西藏泛在电力能源有限公司</t>
  </si>
  <si>
    <t>王建18108902661</t>
  </si>
  <si>
    <t>重庆兴达建设监理有限公司</t>
  </si>
  <si>
    <t>刘红兵   17726369093</t>
  </si>
  <si>
    <t>比如县人民医院配电房改造项目</t>
  </si>
  <si>
    <t>比如县
卫生健康委员会</t>
  </si>
  <si>
    <t>未
开/复工</t>
  </si>
  <si>
    <t>援藏计划外100万元
县级配套资金100万元
县人民医院77.77万元</t>
  </si>
  <si>
    <t>比如县茶曲乡河道治理工程</t>
  </si>
  <si>
    <t>申请国家投资</t>
  </si>
  <si>
    <t>湖南纪源建设有限公司</t>
  </si>
  <si>
    <t>西藏正霸工程监理有限公司</t>
  </si>
  <si>
    <t>比如县红色水泥桥、1号水泥桥改造工程</t>
  </si>
  <si>
    <t>比如县交通运输局</t>
  </si>
  <si>
    <t>2024年车辆购置税收入补助地方资金</t>
  </si>
  <si>
    <t>河南建元建设集团有限公司</t>
  </si>
  <si>
    <t>西藏矗立项目管理有限公司</t>
  </si>
  <si>
    <t>比如县察挡自然村怒江大桥改造工程</t>
  </si>
  <si>
    <t>G558线（白嘎乡入口）至扎西隆村公路改建工程</t>
  </si>
  <si>
    <t>车购税以奖代补资金</t>
  </si>
  <si>
    <t>达塘乡小学改扩建供暖项目</t>
  </si>
  <si>
    <t>比如县中小学、幼儿园基础设施及附属配套提升改造项目</t>
  </si>
  <si>
    <t>援藏计划外</t>
  </si>
  <si>
    <t>四川祥居建设工程有限公司</t>
  </si>
  <si>
    <t>吴松林18184928686</t>
  </si>
  <si>
    <t>中祥冠一建设集团有限公司</t>
  </si>
  <si>
    <t>比如县夏曲镇第二小学供暖建设项目</t>
  </si>
  <si>
    <t>供暖面积25800㎡</t>
  </si>
  <si>
    <t>那曲市比如县白嘎乡第二小学</t>
  </si>
  <si>
    <t>总校舍16891平方米及附属</t>
  </si>
  <si>
    <t>夏曲镇幸福苑</t>
  </si>
  <si>
    <t>新建综合用房566.65 平方米，混凝土硬化423.00平方米、 新建围墙97.60 米、绿化工程73.00 平方米，购置安装相关设施 设备，实施相关附属工程。</t>
  </si>
  <si>
    <t>比如县民政和
退役军人事务局</t>
  </si>
  <si>
    <t>吉林省中邦建设工程有限公司</t>
  </si>
  <si>
    <t>赵鸿鹏15387608084</t>
  </si>
  <si>
    <t>钟世红17378357167</t>
  </si>
  <si>
    <t>比如县绿色游牧帐篷工程项目</t>
  </si>
  <si>
    <t>/</t>
  </si>
  <si>
    <t>比如县比如镇擦隆村供水改造项目</t>
  </si>
  <si>
    <t>西藏诚天建设有限公司</t>
  </si>
  <si>
    <t>西藏龙飞工程监理有限公司</t>
  </si>
  <si>
    <t>比如县达塘乡玛擦村乡村振兴示范附属提升项目</t>
  </si>
  <si>
    <t>四川泽优工程管理有限公司</t>
  </si>
  <si>
    <t>比如县夏曲镇伯托村温泉康养提升项目</t>
  </si>
  <si>
    <t>西藏荣睿建筑工程有限公司</t>
  </si>
  <si>
    <t>西藏欣茂工程项目管理有限公司</t>
  </si>
  <si>
    <t>比如县白嘎乡扶贫经营用房护坡改造项目</t>
  </si>
  <si>
    <t xml:space="preserve">西藏加点建设工程有限公司 </t>
  </si>
  <si>
    <t>比如县易地搬迁小区附属改造项目</t>
  </si>
  <si>
    <t>四川经亘建筑工程有限公司</t>
  </si>
  <si>
    <t>智埔国际建设集团有限公司</t>
  </si>
  <si>
    <t>比如县温室大棚提升改造项目</t>
  </si>
  <si>
    <t>比如县易地搬迁小区基础设施提升改造项目</t>
  </si>
  <si>
    <t>西藏雪源建筑工程有限公司</t>
  </si>
  <si>
    <t>中维耘源建设管理有限公司</t>
  </si>
  <si>
    <t>比如县茶曲乡塔果村人居环境整治项目</t>
  </si>
  <si>
    <t>河北光太路桥工程集团有点公司</t>
  </si>
  <si>
    <t>西藏瓴昂工程项目管理有限公司</t>
  </si>
  <si>
    <t>比如县良曲乡吉日村人居环境整治项目</t>
  </si>
  <si>
    <t>中房联合集团建设工程有限公司</t>
  </si>
  <si>
    <t>比如县玉贡、萨玛村温室大棚水电改造项目</t>
  </si>
  <si>
    <t>河南宏祥建设工程有限公司</t>
  </si>
  <si>
    <t>那曲市比如县比如镇迦然村人居环境建设项目</t>
  </si>
  <si>
    <t>昊熠建设集团有限公司</t>
  </si>
  <si>
    <t>比如县比如镇吉前村中桥改造工程项目</t>
  </si>
  <si>
    <t>比如县茶曲乡多硕卡村人居环境整治项目</t>
  </si>
  <si>
    <t>湖北鸿运致胜建设有限公司</t>
  </si>
  <si>
    <t>比如县羊秀乡贡宁村人居环境整治项目</t>
  </si>
  <si>
    <t>江苏泽冠建设有限公司</t>
  </si>
  <si>
    <t>四川四强建设项目管理有限公司</t>
  </si>
  <si>
    <t>比如县茶曲乡郭那村人居环境建设项目</t>
  </si>
  <si>
    <t>杭州恒鼎建设集团有限公司</t>
  </si>
  <si>
    <t>比如县扎拉乡桑布村人居环境整治项目</t>
  </si>
  <si>
    <t>陕西烨熠建设工程有限公司</t>
  </si>
  <si>
    <t>比如县羊秀乡朵给村人居环境整治项目</t>
  </si>
  <si>
    <t>河南省光大建设管理有限公司</t>
  </si>
  <si>
    <t>比如县恰则乡底吾达村人居环境整治项目</t>
  </si>
  <si>
    <t>比如县布曲河道治理工程</t>
  </si>
  <si>
    <t>那曲市比如“千万工程”比如县比如镇五个居委会道路提升项目（比如南路）</t>
  </si>
  <si>
    <t>西藏燕薇龙实业有限公司</t>
  </si>
  <si>
    <t>李脉兵18308407257</t>
  </si>
  <si>
    <t>西藏恒鑫合工程项目管理有限公司</t>
  </si>
  <si>
    <t>谢军
173 8167 1777</t>
  </si>
  <si>
    <t>那曲市比如“千万工程”比如县比如镇五个居委会道路提升项目（宁波北路）</t>
  </si>
  <si>
    <t>四川兴林建设工程有限公司</t>
  </si>
  <si>
    <r>
      <t>周浩 139</t>
    </r>
    <r>
      <rPr>
        <sz val="10"/>
        <rFont val="Arial"/>
        <charset val="134"/>
      </rPr>
      <t> </t>
    </r>
    <r>
      <rPr>
        <sz val="10"/>
        <rFont val="方正仿宋简体"/>
        <charset val="134"/>
      </rPr>
      <t>8018</t>
    </r>
    <r>
      <rPr>
        <sz val="10"/>
        <rFont val="Arial"/>
        <charset val="134"/>
      </rPr>
      <t> </t>
    </r>
    <r>
      <rPr>
        <sz val="10"/>
        <rFont val="方正仿宋简体"/>
        <charset val="134"/>
      </rPr>
      <t>6922</t>
    </r>
  </si>
  <si>
    <r>
      <t>刘岗138</t>
    </r>
    <r>
      <rPr>
        <sz val="10"/>
        <rFont val="Arial"/>
        <charset val="134"/>
      </rPr>
      <t> </t>
    </r>
    <r>
      <rPr>
        <sz val="10"/>
        <rFont val="方正仿宋简体"/>
        <charset val="134"/>
      </rPr>
      <t>6460</t>
    </r>
    <r>
      <rPr>
        <sz val="10"/>
        <rFont val="Arial"/>
        <charset val="134"/>
      </rPr>
      <t> </t>
    </r>
    <r>
      <rPr>
        <sz val="10"/>
        <rFont val="方正仿宋简体"/>
        <charset val="134"/>
      </rPr>
      <t xml:space="preserve">7199 </t>
    </r>
  </si>
  <si>
    <t>那曲市比如“千万工程”（五个居委会基础设施提升工程）</t>
  </si>
  <si>
    <t xml:space="preserve">施工单位:四川丰盟建设工程有限公司
</t>
  </si>
  <si>
    <t>罗开富18582761777</t>
  </si>
  <si>
    <t xml:space="preserve">西藏塞迪项目管理有限公司
</t>
  </si>
  <si>
    <t>钟世红电话17378357167</t>
  </si>
  <si>
    <t>比如县生活垃圾分拣场建设项目</t>
  </si>
  <si>
    <t>财政统筹解决</t>
  </si>
  <si>
    <t>西藏雪源建筑工程有限公司姓</t>
  </si>
  <si>
    <t xml:space="preserve">卢宇辉
158 2895 7722
</t>
  </si>
  <si>
    <t>中唯耘源建设管理有限公司姓</t>
  </si>
  <si>
    <t>比如县乡村振兴产业扶持项目（芜根饮料厂建设）</t>
  </si>
  <si>
    <t>经信商务局</t>
  </si>
  <si>
    <t>山东中星安装工程有限公司</t>
  </si>
  <si>
    <t>袁东18398154845</t>
  </si>
  <si>
    <t>比如县多然中桥改造工程</t>
  </si>
  <si>
    <t>比如县交通局</t>
  </si>
  <si>
    <t>四川宜佳四海建设工程有限公司</t>
  </si>
  <si>
    <t>张18375835854</t>
  </si>
  <si>
    <t>那曲市比如县“两山”理论实践区（土地污染防治与科普示范点）项目</t>
  </si>
  <si>
    <t>该工程主要建设内容为藏药实验基地建设，约4156m2；土壤重构（场地平整 45424m2、客土挖运及回覆 22584.8m3、土壤培肥 3.7516hm2、清理坡面 732m3）；植被重建（草籽撒播 33360m2、种树 355颗）；挂网喷播（挂铁丝网喷播基材绿化护坡 4486m2、2mΦ16J 型锚杆 1205根）；配套工程（排水沟 362m（C20 砼 170.14m3、挖土方 213.5m3）、生产路 952m（路宽 2m、材质为：透水混凝土路面，混凝土垫层 17cm，透水混凝土 3cm）；监测与管护工程（土壤质量监测 10 点次、地下水监测 8 次、中药质量监测 8 点次、复垦管护 3.7516hm2/×2 年=7.5032hm2）；“两山”理论研学科普基地建设 529.15m2；“两山”理论研学科普基地设计、装修及布展 415.35m2；藏药实验基地建设 4156m2。</t>
  </si>
  <si>
    <t>生态环境局
比如县分局</t>
  </si>
  <si>
    <t>县级
财政统筹</t>
  </si>
  <si>
    <t>四川中辉裕顺建筑工程有限公司;中盛弘宇建设科技有限公司</t>
  </si>
  <si>
    <t>15348980094</t>
  </si>
  <si>
    <t xml:space="preserve">四川荣长信工程项目管理咨询有限公司   </t>
  </si>
  <si>
    <t xml:space="preserve">
13864607199</t>
  </si>
  <si>
    <t>那曲市比如县筑牢中华民族共同体意识宣传长廊建设项目</t>
  </si>
  <si>
    <t>县委统战部</t>
  </si>
  <si>
    <t>西藏那曲市比如县农牧区动物防疫专用设施建设项目</t>
  </si>
  <si>
    <t>西藏长荣娜秀集团有限公司</t>
  </si>
  <si>
    <t>西藏娜若重要湿地保护与修复项目</t>
  </si>
  <si>
    <t xml:space="preserve"> 1.湿地保护与修复工程、包括聘用管护员，购置巡护设备、湿地生态修复、边界标识、湿地系统开发、湿地监控系统建设。2.碳汇价值评估，水生浮游生物多样性调查 ，湿地动植物资源调查监测，湿地生态功能监测。3.水质和冰川监测。</t>
  </si>
  <si>
    <t>自然资源局</t>
  </si>
  <si>
    <t>中央财政林业草原生态保护回复资金</t>
  </si>
  <si>
    <t>1.物资采购和生态修复方：西岭建业（成都）建设有限公司；2.采购监测方：国家林草局西南院；3.采购监测方：自然资源部第一地形测量队。</t>
  </si>
  <si>
    <t>1.韩阳19053361103；2.杨维丽13628723492；3.樊晓勇13659194425</t>
  </si>
  <si>
    <t xml:space="preserve">云南金杉工程建设监理咨询有限公司 </t>
  </si>
  <si>
    <t>彭兴忠 18787507467</t>
  </si>
  <si>
    <t xml:space="preserve">  </t>
  </si>
  <si>
    <t>建设管理单位</t>
  </si>
  <si>
    <t>开工情况</t>
  </si>
  <si>
    <t>比如县委办公室</t>
  </si>
  <si>
    <t>比如县
人大办公室</t>
  </si>
  <si>
    <t>比如县
人民政府办公室</t>
  </si>
  <si>
    <t>比如县
政协办公室</t>
  </si>
  <si>
    <t>中央预算内投资</t>
  </si>
  <si>
    <t>比如县纪委监委</t>
  </si>
  <si>
    <t>西藏专项</t>
  </si>
  <si>
    <t>比如县委宣传部</t>
  </si>
  <si>
    <t>比如县委统战部</t>
  </si>
  <si>
    <t>自治区
财政</t>
  </si>
  <si>
    <t>比如县委
政法委员会</t>
  </si>
  <si>
    <t>那曲市
财政</t>
  </si>
  <si>
    <t>比如县
人民武装部</t>
  </si>
  <si>
    <t>比如县委国安办</t>
  </si>
  <si>
    <t>群众自筹</t>
  </si>
  <si>
    <t>比如县委巡察办</t>
  </si>
  <si>
    <t>企业自筹</t>
  </si>
  <si>
    <t>比如县委
社会工作部</t>
  </si>
  <si>
    <t>车购税</t>
  </si>
  <si>
    <t>比如县
人民检察院</t>
  </si>
  <si>
    <t>中央彩票
公益基金</t>
  </si>
  <si>
    <t>比如县
经信商务局</t>
  </si>
  <si>
    <t>强基惠民
资金</t>
  </si>
  <si>
    <t>比如县公安局</t>
  </si>
  <si>
    <t>村级组织
标准建设</t>
  </si>
  <si>
    <t>中央衔接
乡村振兴</t>
  </si>
  <si>
    <t>专项债券
资金</t>
  </si>
  <si>
    <t>比如县财政局</t>
  </si>
  <si>
    <t>一般债券
资金</t>
  </si>
  <si>
    <t>比如县人力资源
和社会保障局</t>
  </si>
  <si>
    <t>超长期
特别国债
资金</t>
  </si>
  <si>
    <t>比如县自然资源和林业草原局</t>
  </si>
  <si>
    <t>比如县
应急管理局</t>
  </si>
  <si>
    <t>比如县
市场监督管理局</t>
  </si>
  <si>
    <t>比如县
城市管理局</t>
  </si>
  <si>
    <t>比如县
群团工作部</t>
  </si>
  <si>
    <t>比如县人民政府
后勤服务中心</t>
  </si>
  <si>
    <t>比如镇人民政府</t>
  </si>
  <si>
    <t>良曲乡人民政府</t>
  </si>
  <si>
    <t>茶曲乡人民政府</t>
  </si>
  <si>
    <t>达塘乡人民政府</t>
  </si>
  <si>
    <t>恰则乡人民政府</t>
  </si>
  <si>
    <t>夏曲镇人民政府</t>
  </si>
  <si>
    <t>扎拉乡人民政府</t>
  </si>
  <si>
    <t>香曲乡人民政府</t>
  </si>
  <si>
    <t>羊秀乡人民政府</t>
  </si>
  <si>
    <t>白嘎乡人民政府</t>
  </si>
  <si>
    <t>比如县娜秀
城市建设投资
有限公司</t>
  </si>
  <si>
    <t>西藏诚兴城市
建设有限公司</t>
  </si>
  <si>
    <t>那曲市公路事业
发展和应急
保障中心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</si>
</sst>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;[Red]\-0.00\ "/>
    <numFmt numFmtId="178" formatCode="0_ "/>
    <numFmt numFmtId="179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方正仿宋简体"/>
      <charset val="134"/>
    </font>
    <font>
      <sz val="10"/>
      <color theme="1"/>
      <name val="方正黑体简体"/>
      <charset val="134"/>
    </font>
    <font>
      <sz val="10"/>
      <name val="方正小标宋简体"/>
      <charset val="134"/>
    </font>
    <font>
      <sz val="14"/>
      <name val="方正楷体简体"/>
      <charset val="134"/>
    </font>
    <font>
      <sz val="10"/>
      <name val="方正黑体简体"/>
      <charset val="134"/>
    </font>
    <font>
      <sz val="10"/>
      <name val="方正仿宋简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方正仿宋简体"/>
      <charset val="134"/>
    </font>
    <font>
      <sz val="14"/>
      <name val="Times New Roman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书宋_GBK"/>
      <charset val="134"/>
    </font>
    <font>
      <sz val="10"/>
      <name val="Arial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wrapText="1"/>
    </xf>
    <xf numFmtId="0" fontId="5" fillId="0" borderId="0" xfId="0" applyNumberFormat="1" applyFont="1" applyFill="1" applyAlignment="1" applyProtection="1">
      <alignment horizontal="center" vertical="top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176" fontId="6" fillId="0" borderId="0" xfId="0" applyNumberFormat="1" applyFont="1" applyFill="1" applyAlignment="1" applyProtection="1">
      <alignment horizontal="center" vertical="center" wrapText="1"/>
    </xf>
    <xf numFmtId="177" fontId="6" fillId="0" borderId="0" xfId="0" applyNumberFormat="1" applyFont="1" applyFill="1" applyAlignment="1" applyProtection="1">
      <alignment horizontal="center" vertical="center" wrapText="1"/>
    </xf>
    <xf numFmtId="9" fontId="6" fillId="0" borderId="0" xfId="0" applyNumberFormat="1" applyFont="1" applyFill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left" vertical="center" wrapText="1"/>
    </xf>
    <xf numFmtId="176" fontId="8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vertical="center" wrapText="1"/>
    </xf>
    <xf numFmtId="0" fontId="4" fillId="0" borderId="0" xfId="0" applyNumberFormat="1" applyFont="1" applyFill="1" applyAlignment="1" applyProtection="1">
      <alignment horizontal="right" vertical="center" wrapText="1"/>
    </xf>
    <xf numFmtId="0" fontId="4" fillId="0" borderId="0" xfId="0" applyNumberFormat="1" applyFont="1" applyFill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 textRotation="255" wrapText="1"/>
    </xf>
    <xf numFmtId="0" fontId="5" fillId="0" borderId="4" xfId="0" applyNumberFormat="1" applyFont="1" applyFill="1" applyBorder="1" applyAlignment="1" applyProtection="1">
      <alignment horizontal="center" vertical="center" textRotation="255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textRotation="255" wrapText="1"/>
    </xf>
    <xf numFmtId="0" fontId="5" fillId="0" borderId="1" xfId="0" applyNumberFormat="1" applyFont="1" applyFill="1" applyBorder="1" applyAlignment="1" applyProtection="1">
      <alignment horizontal="center" vertical="center" textRotation="255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textRotation="255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178" fontId="5" fillId="0" borderId="7" xfId="0" applyNumberFormat="1" applyFont="1" applyFill="1" applyBorder="1" applyAlignment="1" applyProtection="1">
      <alignment horizontal="center" vertical="center" wrapText="1"/>
    </xf>
    <xf numFmtId="9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Alignment="1" applyProtection="1">
      <alignment horizontal="center" wrapText="1"/>
    </xf>
    <xf numFmtId="0" fontId="5" fillId="0" borderId="8" xfId="0" applyNumberFormat="1" applyFont="1" applyFill="1" applyBorder="1" applyAlignment="1" applyProtection="1">
      <alignment horizontal="center" wrapText="1"/>
    </xf>
    <xf numFmtId="0" fontId="5" fillId="0" borderId="8" xfId="0" applyNumberFormat="1" applyFont="1" applyFill="1" applyBorder="1" applyAlignment="1" applyProtection="1">
      <alignment horizontal="center" wrapText="1"/>
    </xf>
    <xf numFmtId="176" fontId="5" fillId="0" borderId="8" xfId="0" applyNumberFormat="1" applyFont="1" applyFill="1" applyBorder="1" applyAlignment="1" applyProtection="1">
      <alignment horizontal="center" wrapText="1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176" fontId="5" fillId="0" borderId="9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0" xfId="0" applyNumberFormat="1" applyFont="1" applyFill="1" applyAlignment="1" applyProtection="1">
      <alignment horizontal="center" vertical="center" wrapText="1"/>
    </xf>
    <xf numFmtId="9" fontId="8" fillId="0" borderId="0" xfId="0" applyNumberFormat="1" applyFont="1" applyFill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179" fontId="5" fillId="0" borderId="7" xfId="0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Alignment="1" applyProtection="1">
      <alignment horizontal="center" vertical="center" wrapText="1"/>
    </xf>
    <xf numFmtId="9" fontId="5" fillId="0" borderId="0" xfId="0" applyNumberFormat="1" applyFont="1" applyFill="1" applyAlignment="1" applyProtection="1">
      <alignment horizontal="center" vertical="center" wrapText="1"/>
    </xf>
    <xf numFmtId="9" fontId="5" fillId="0" borderId="0" xfId="0" applyNumberFormat="1" applyFont="1" applyFill="1" applyAlignment="1" applyProtection="1">
      <alignment horizontal="center" wrapText="1"/>
    </xf>
    <xf numFmtId="177" fontId="5" fillId="0" borderId="0" xfId="0" applyNumberFormat="1" applyFont="1" applyFill="1" applyAlignment="1" applyProtection="1">
      <alignment horizontal="center" wrapText="1"/>
    </xf>
    <xf numFmtId="9" fontId="5" fillId="0" borderId="8" xfId="0" applyNumberFormat="1" applyFont="1" applyFill="1" applyBorder="1" applyAlignment="1" applyProtection="1">
      <alignment horizontal="center" wrapText="1"/>
    </xf>
    <xf numFmtId="9" fontId="5" fillId="0" borderId="8" xfId="0" applyNumberFormat="1" applyFont="1" applyFill="1" applyBorder="1" applyAlignment="1" applyProtection="1">
      <alignment horizontal="center" wrapText="1"/>
    </xf>
    <xf numFmtId="177" fontId="5" fillId="0" borderId="8" xfId="0" applyNumberFormat="1" applyFont="1" applyFill="1" applyBorder="1" applyAlignment="1" applyProtection="1">
      <alignment horizont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9" fontId="5" fillId="0" borderId="9" xfId="0" applyNumberFormat="1" applyFont="1" applyFill="1" applyBorder="1" applyAlignment="1" applyProtection="1">
      <alignment vertical="center" wrapText="1"/>
    </xf>
    <xf numFmtId="9" fontId="5" fillId="0" borderId="9" xfId="0" applyNumberFormat="1" applyFont="1" applyFill="1" applyBorder="1" applyAlignment="1" applyProtection="1">
      <alignment horizontal="center" vertical="top" wrapText="1"/>
    </xf>
    <xf numFmtId="177" fontId="5" fillId="0" borderId="9" xfId="0" applyNumberFormat="1" applyFont="1" applyFill="1" applyBorder="1" applyAlignment="1" applyProtection="1">
      <alignment horizontal="center" vertical="top" wrapText="1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right" vertical="center" wrapText="1"/>
      <protection locked="0"/>
    </xf>
    <xf numFmtId="49" fontId="5" fillId="0" borderId="0" xfId="0" applyNumberFormat="1" applyFont="1" applyFill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9" fontId="5" fillId="0" borderId="12" xfId="0" applyNumberFormat="1" applyFont="1" applyFill="1" applyBorder="1" applyAlignment="1" applyProtection="1">
      <alignment horizontal="center" vertical="center" wrapText="1"/>
    </xf>
    <xf numFmtId="9" fontId="5" fillId="0" borderId="13" xfId="0" applyNumberFormat="1" applyFont="1" applyFill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center" wrapText="1"/>
    </xf>
    <xf numFmtId="49" fontId="5" fillId="0" borderId="9" xfId="0" applyNumberFormat="1" applyFont="1" applyFill="1" applyBorder="1" applyAlignment="1" applyProtection="1">
      <alignment horizontal="center" vertical="top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8" xfId="0" applyNumberFormat="1" applyFont="1" applyFill="1" applyBorder="1" applyAlignment="1" applyProtection="1">
      <alignment horizontal="center" vertical="center" wrapText="1"/>
    </xf>
    <xf numFmtId="9" fontId="6" fillId="0" borderId="8" xfId="0" applyNumberFormat="1" applyFont="1" applyFill="1" applyBorder="1" applyAlignment="1" applyProtection="1">
      <alignment horizontal="center" vertical="center" wrapText="1"/>
    </xf>
    <xf numFmtId="9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8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1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4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5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5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5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5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5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5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0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0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0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0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1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1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1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1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1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1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1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1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1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1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2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2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2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2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2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2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2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2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2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2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3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3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3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3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3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3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3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3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3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3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4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4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4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4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4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4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4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4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4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4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5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5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5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5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5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5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5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5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5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5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6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6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6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6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6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6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6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6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6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6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7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7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7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7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7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7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7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7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7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7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8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8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8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8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8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8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8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8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8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8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9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9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9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9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9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9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9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9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9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59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0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0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0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0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0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0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0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0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0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0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1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1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1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1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1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1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1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1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1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1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2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2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2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2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2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2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2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2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2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2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3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3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3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3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3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3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3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3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3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3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4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4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4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4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4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4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4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4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4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4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5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5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5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5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5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5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5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5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5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5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6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6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6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6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6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6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6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66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6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7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8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9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0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85</xdr:row>
      <xdr:rowOff>0</xdr:rowOff>
    </xdr:from>
    <xdr:to>
      <xdr:col>1</xdr:col>
      <xdr:colOff>482603</xdr:colOff>
      <xdr:row>85</xdr:row>
      <xdr:rowOff>174523</xdr:rowOff>
    </xdr:to>
    <xdr:pic>
      <xdr:nvPicPr>
        <xdr:cNvPr id="11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3370500"/>
          <a:ext cx="86360" cy="1739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7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7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7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7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7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7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7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7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8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8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8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8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8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8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8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8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8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8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9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9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9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9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9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9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9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9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9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19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0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0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0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0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0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0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0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0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0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0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1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1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1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1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1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1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1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1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1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1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2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2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2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2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2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2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2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2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2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2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3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3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3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3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3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3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3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3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3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3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4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4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4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4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4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4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4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4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4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4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5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5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5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5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5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5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5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5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5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5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6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6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6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6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6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6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6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6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6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6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7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7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7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7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7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7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7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7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7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7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8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8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8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8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8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8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8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8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8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8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9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9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9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9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9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9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9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9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9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29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0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0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0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0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0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0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0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0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0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0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1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1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1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1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1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1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1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1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1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1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2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2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2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2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2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2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2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2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2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2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3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3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3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86</xdr:row>
      <xdr:rowOff>0</xdr:rowOff>
    </xdr:from>
    <xdr:to>
      <xdr:col>1</xdr:col>
      <xdr:colOff>388437</xdr:colOff>
      <xdr:row>88</xdr:row>
      <xdr:rowOff>0</xdr:rowOff>
    </xdr:to>
    <xdr:pic>
      <xdr:nvPicPr>
        <xdr:cNvPr id="133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4157900"/>
          <a:ext cx="11747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3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4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5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6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7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18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3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3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4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4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4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4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4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4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4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4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4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4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5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5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5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5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5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5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5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5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5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5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6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6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6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6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6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6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6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6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6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6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7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7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7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7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7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7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7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7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7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7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8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8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8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8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8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8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8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8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8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8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9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9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9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9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9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9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9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9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9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89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0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0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0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0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0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0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0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0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0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0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1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1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1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1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1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1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1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1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1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1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2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2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2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2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2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2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2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2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2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2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3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3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3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3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3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3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3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3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3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3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4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4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4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4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4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4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4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4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4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4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5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5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5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5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5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5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5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5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5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5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6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6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6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6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6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6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6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6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6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6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7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7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7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7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7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7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7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7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7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7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8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8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8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8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8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8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8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8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8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8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9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9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9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9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9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9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9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9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9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199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0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1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2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3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4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5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5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5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25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5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6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7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8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29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79</xdr:row>
      <xdr:rowOff>0</xdr:rowOff>
    </xdr:from>
    <xdr:to>
      <xdr:col>1</xdr:col>
      <xdr:colOff>482603</xdr:colOff>
      <xdr:row>79</xdr:row>
      <xdr:rowOff>202753</xdr:rowOff>
    </xdr:to>
    <xdr:pic>
      <xdr:nvPicPr>
        <xdr:cNvPr id="30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00431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0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0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1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1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1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1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1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1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1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1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1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1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2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2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2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2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2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2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2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2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2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2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3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3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3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3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3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3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3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3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3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3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4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4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4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4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4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4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4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4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4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4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5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5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5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5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5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5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5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5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5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5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6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6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6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6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6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6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6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6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6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6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7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7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7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7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7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7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7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7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7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7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8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8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8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8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8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8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8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8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8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8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9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9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9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9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9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9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9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9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9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09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0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0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0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0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0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0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0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0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0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0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1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1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1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1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1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1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1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1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1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1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2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2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2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2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2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2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2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2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2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2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3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3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3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3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3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3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3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3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3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3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4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4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4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4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4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4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4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4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4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4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5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5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5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5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5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5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5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5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5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5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6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6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6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6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6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6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6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6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6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79</xdr:row>
      <xdr:rowOff>0</xdr:rowOff>
    </xdr:from>
    <xdr:to>
      <xdr:col>1</xdr:col>
      <xdr:colOff>388437</xdr:colOff>
      <xdr:row>79</xdr:row>
      <xdr:rowOff>202753</xdr:rowOff>
    </xdr:to>
    <xdr:pic>
      <xdr:nvPicPr>
        <xdr:cNvPr id="316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40043100"/>
          <a:ext cx="11747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1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2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3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4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5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51</xdr:row>
      <xdr:rowOff>0</xdr:rowOff>
    </xdr:from>
    <xdr:to>
      <xdr:col>1</xdr:col>
      <xdr:colOff>482603</xdr:colOff>
      <xdr:row>51</xdr:row>
      <xdr:rowOff>175661</xdr:rowOff>
    </xdr:to>
    <xdr:pic>
      <xdr:nvPicPr>
        <xdr:cNvPr id="36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25819100"/>
          <a:ext cx="86360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7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7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7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7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7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7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8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8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8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8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8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8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8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8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8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8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9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9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9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9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9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9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9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9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9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69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0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0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0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0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0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0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0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0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0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0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1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1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1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1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1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1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1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1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1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1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2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2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2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2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2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2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2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2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2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2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3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3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3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3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3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3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3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3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3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3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4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4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4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4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4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4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4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4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4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4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5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5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5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5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5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5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5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5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5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5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6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6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6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6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6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6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6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6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6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6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7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7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7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7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7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7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7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7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7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7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8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8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8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8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8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8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8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8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8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8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9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9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9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9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9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9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9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9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9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79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0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0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0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0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0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0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0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0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0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0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1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1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1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1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1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1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1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1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1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1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2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2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2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2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2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2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26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27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28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29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30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31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32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33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34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270728</xdr:colOff>
      <xdr:row>51</xdr:row>
      <xdr:rowOff>0</xdr:rowOff>
    </xdr:from>
    <xdr:to>
      <xdr:col>1</xdr:col>
      <xdr:colOff>388437</xdr:colOff>
      <xdr:row>51</xdr:row>
      <xdr:rowOff>175661</xdr:rowOff>
    </xdr:to>
    <xdr:pic>
      <xdr:nvPicPr>
        <xdr:cNvPr id="3835" name="图片 3334" descr=" "/>
        <xdr:cNvPicPr/>
      </xdr:nvPicPr>
      <xdr:blipFill>
        <a:blip r:embed="rId1"/>
        <a:srcRect/>
        <a:stretch>
          <a:fillRect/>
        </a:stretch>
      </xdr:blipFill>
      <xdr:spPr>
        <a:xfrm>
          <a:off x="588010" y="25819100"/>
          <a:ext cx="117475" cy="175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8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39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0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1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4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4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4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4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4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4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4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4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4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4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5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5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5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5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5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5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5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5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5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5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6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6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6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6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6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6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6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6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6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6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7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7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7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7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7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7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7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7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7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7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8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8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8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8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8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8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8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8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8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8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9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9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9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9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9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9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9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9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9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29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0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0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0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0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0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0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0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0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0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0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1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1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1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1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1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1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1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1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1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1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2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2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2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2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2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2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2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2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2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2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30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31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32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33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34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35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36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37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38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396284</xdr:colOff>
      <xdr:row>88</xdr:row>
      <xdr:rowOff>0</xdr:rowOff>
    </xdr:from>
    <xdr:to>
      <xdr:col>1</xdr:col>
      <xdr:colOff>482603</xdr:colOff>
      <xdr:row>88</xdr:row>
      <xdr:rowOff>202753</xdr:rowOff>
    </xdr:to>
    <xdr:pic>
      <xdr:nvPicPr>
        <xdr:cNvPr id="4339" name="图片 3335" descr=" "/>
        <xdr:cNvPicPr/>
      </xdr:nvPicPr>
      <xdr:blipFill>
        <a:blip r:embed="rId1"/>
        <a:srcRect/>
        <a:stretch>
          <a:fillRect/>
        </a:stretch>
      </xdr:blipFill>
      <xdr:spPr>
        <a:xfrm>
          <a:off x="713740" y="45173900"/>
          <a:ext cx="8636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huawei\Desktop\\data\&#19987;&#29677;\&#19987;&#29677;\2025&#24180;&#25968;&#25454;\1.2025&#24180;&#39033;&#30446;\1.%20%20&#39033;&#30446;&#34920;\1.&#26085;&#24120;&#34920;\2025.3.10---2025&#24180;&#26032;&#32493;&#24314;&#39033;&#30446;&#32479;&#35745;&#34920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huawei\Desktop\\data\&#19987;&#29677;\&#19987;&#29677;\2025&#24180;&#25968;&#25454;\4.&#35843;&#24230;\3&#26376;\3.7---&#27599;&#26085;&#35843;&#24230;&#34920;&#65288;39&#39033;&#65289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huawei\Desktop\\data\&#19987;&#29677;\&#19987;&#29677;\2025&#24180;&#25968;&#25454;\4.&#35843;&#24230;\3&#26376;\&#27599;&#26085;&#19968;&#35843;\3.14\3.14---&#27599;&#26085;&#35843;&#24230;&#34920;&#65288;39&#39033;&#65289;%20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huawei\Desktop\E:\data\&#19987;&#29677;\&#19987;&#29677;\2025&#24180;&#25968;&#25454;\1.2025&#24180;&#39033;&#30446;\1.%20%20&#39033;&#30446;&#34920;\1.&#26085;&#24120;&#34920;\2025.3.10---2025&#24180;&#26032;&#32493;&#24314;&#39033;&#30446;&#32479;&#35745;&#34920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huawei\Desktop\E:\data\&#19987;&#29677;\&#19987;&#29677;\2025&#24180;&#25968;&#25454;\4.&#35843;&#24230;\3&#26376;\3.7---&#27599;&#26085;&#35843;&#24230;&#34920;&#65288;39&#39033;&#65289;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uawei\Desktop\E:\data\&#19987;&#29677;\&#19987;&#29677;\2025&#24180;&#25968;&#25454;\4.&#35843;&#24230;\3&#26376;\&#27599;&#26085;&#19968;&#35843;\3.14\3.14---&#27599;&#26085;&#35843;&#24230;&#34920;&#65288;39&#39033;&#65289;%20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huawei\Desktop\d:\data\&#19987;&#29677;\&#19987;&#29677;\2025&#24180;&#25968;&#25454;\1.2025&#24180;&#39033;&#30446;\1.%20%20&#39033;&#30446;&#34920;\1.&#26085;&#24120;&#34920;\2025.3.10---2025&#24180;&#26032;&#32493;&#24314;&#39033;&#30446;&#32479;&#35745;&#34920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计划新开工"/>
      <sheetName val="比如县2025年新、续建项目信息汇总"/>
      <sheetName val="下拉列表"/>
    </sheetNames>
    <sheetDataSet>
      <sheetData sheetId="0" refreshError="1">
        <row r="2">
          <cell r="C2" t="str">
            <v>万元</v>
          </cell>
          <cell r="D2" t="str">
            <v>制表单位：</v>
          </cell>
          <cell r="E2" t="str">
            <v>发改委（项目专班）</v>
          </cell>
        </row>
        <row r="3">
          <cell r="B3" t="str">
            <v>项目名称</v>
          </cell>
          <cell r="C3" t="str">
            <v>建筑规模</v>
          </cell>
          <cell r="D3" t="str">
            <v>项目性质</v>
          </cell>
          <cell r="E3" t="str">
            <v>项目主管</v>
          </cell>
          <cell r="F3" t="str">
            <v>项目建设地点</v>
          </cell>
          <cell r="G3" t="str">
            <v>计划开复工日期</v>
          </cell>
          <cell r="H3" t="str">
            <v>资金来源</v>
          </cell>
          <cell r="I3" t="str">
            <v>总投资</v>
          </cell>
          <cell r="J3" t="str">
            <v>到位资金</v>
          </cell>
        </row>
        <row r="4">
          <cell r="B4" t="str">
            <v>比如伯托100MW光伏储能项目</v>
          </cell>
          <cell r="C4" t="str">
            <v>建设100MW光伏项目</v>
          </cell>
          <cell r="D4" t="str">
            <v>续建项目</v>
          </cell>
          <cell r="E4" t="str">
            <v>比如县发展和
改革委员会</v>
          </cell>
          <cell r="F4" t="str">
            <v>夏曲镇</v>
          </cell>
          <cell r="G4">
            <v>45736</v>
          </cell>
          <cell r="H4" t="str">
            <v>企业投资</v>
          </cell>
          <cell r="I4">
            <v>37800</v>
          </cell>
          <cell r="J4">
            <v>37800</v>
          </cell>
        </row>
        <row r="5">
          <cell r="B5" t="str">
            <v>比如县夏曲镇中心人民法庭项目</v>
          </cell>
          <cell r="C5" t="str">
            <v>建设内容及规模：新建法庭 487.81㎡，门卫室28㎡，室外附属含旗台1座、通透式围墙 56.77m、围墙墙面改造 408㎡、透水砖铺地750.86㎡ 、停车位硬化108.17㎡、绿化181.32㎡、车行道及人行道 467.25㎡、室外电气工程1项、室外给排水工程1项；设备购置含门禁系统1套、法庭监控系统1套、门卫室监控系统1套以及其他附属工程。</v>
          </cell>
          <cell r="D5" t="str">
            <v>续建项目</v>
          </cell>
          <cell r="E5" t="str">
            <v>比如县人民法院</v>
          </cell>
          <cell r="F5" t="str">
            <v>夏曲镇</v>
          </cell>
          <cell r="G5">
            <v>45736</v>
          </cell>
          <cell r="H5" t="str">
            <v>国家投资</v>
          </cell>
          <cell r="I5">
            <v>309</v>
          </cell>
          <cell r="J5">
            <v>309</v>
          </cell>
        </row>
        <row r="6">
          <cell r="B6" t="str">
            <v>比如县G558线至培巴村公路改建工程</v>
          </cell>
          <cell r="C6" t="str">
            <v>位于比如县境内，路线全长2.532公里，主线起点接G558线，终点止于培巴村。</v>
          </cell>
          <cell r="D6" t="str">
            <v>续建项目</v>
          </cell>
          <cell r="E6" t="str">
            <v>比如县
交通运输局</v>
          </cell>
          <cell r="F6" t="str">
            <v>比如镇</v>
          </cell>
          <cell r="G6">
            <v>45736</v>
          </cell>
          <cell r="H6" t="str">
            <v>国家投资</v>
          </cell>
          <cell r="I6">
            <v>1047.3167</v>
          </cell>
          <cell r="J6">
            <v>1047.3167</v>
          </cell>
        </row>
        <row r="7">
          <cell r="B7" t="str">
            <v>比如县乡镇综合运输服务站</v>
          </cell>
          <cell r="C7" t="str">
            <v>场地设施包括客运、货运车辆停车场，快递、货物堆存中转区等；建筑设施，包括站房和辅助用房等，以及站房内外形象标识、站牌、标识标牌、宣传告示牌等。</v>
          </cell>
          <cell r="D7" t="str">
            <v>续建项目</v>
          </cell>
          <cell r="E7" t="str">
            <v>比如县
交通运输局</v>
          </cell>
          <cell r="F7" t="str">
            <v>各乡镇</v>
          </cell>
          <cell r="G7">
            <v>45736</v>
          </cell>
          <cell r="H7" t="str">
            <v>车购税
以奖代补</v>
          </cell>
          <cell r="I7">
            <v>794.28</v>
          </cell>
          <cell r="J7">
            <v>794.28</v>
          </cell>
        </row>
        <row r="8">
          <cell r="B8" t="str">
            <v>比如县G558线至卡孜庆村公路</v>
          </cell>
          <cell r="C8" t="str">
            <v>位于比如县境内，路线全长9.317公里，主线起点接G558线K299+014处，终点接卡孜庆村村委会既有水泥路。</v>
          </cell>
          <cell r="D8" t="str">
            <v>续建项目</v>
          </cell>
          <cell r="E8" t="str">
            <v>比如县
交通运输局</v>
          </cell>
          <cell r="F8" t="str">
            <v>达塘乡</v>
          </cell>
          <cell r="G8">
            <v>45736</v>
          </cell>
          <cell r="H8" t="str">
            <v>车购税
以奖代补</v>
          </cell>
          <cell r="I8">
            <v>2773</v>
          </cell>
          <cell r="J8">
            <v>2773</v>
          </cell>
        </row>
        <row r="9">
          <cell r="B9" t="str">
            <v>比如县G558线至迟塔村公路</v>
          </cell>
          <cell r="C9" t="str">
            <v>水泥混泥土路面，长9.904公里。钢波纹管涵130米/19道，桥梁一座及相关工程。</v>
          </cell>
          <cell r="D9" t="str">
            <v>续建项目</v>
          </cell>
          <cell r="E9" t="str">
            <v>比如县
交通运输局</v>
          </cell>
          <cell r="F9" t="str">
            <v>羊秀乡</v>
          </cell>
          <cell r="G9">
            <v>45736</v>
          </cell>
          <cell r="H9" t="str">
            <v>一般债券1356.822
国家投资2035.178</v>
          </cell>
          <cell r="I9">
            <v>3392</v>
          </cell>
          <cell r="J9">
            <v>3392</v>
          </cell>
        </row>
        <row r="10">
          <cell r="B10" t="str">
            <v>那曲县达前乡干觉村至比如夏曲镇玉纳村（S506岔口）公路</v>
          </cell>
          <cell r="C10" t="str">
            <v>该工程位于色尼区和比如县境内。路线全长47.371公里。本项目起点接比如县达前乡G317线K1901+900岔口处，终点位于与S206形成“T”字相交。</v>
          </cell>
          <cell r="D10" t="str">
            <v>续建项目</v>
          </cell>
          <cell r="E10" t="str">
            <v>比如县
交通运输局</v>
          </cell>
          <cell r="F10" t="str">
            <v>夏曲镇</v>
          </cell>
          <cell r="G10">
            <v>45736</v>
          </cell>
          <cell r="H10" t="str">
            <v>一般债券5120.82
国家投资10173</v>
          </cell>
          <cell r="I10">
            <v>15294</v>
          </cell>
          <cell r="J10">
            <v>15294</v>
          </cell>
        </row>
        <row r="11">
          <cell r="B11" t="str">
            <v>S205线至比如县良曲乡嘎达村公路改建工程</v>
          </cell>
          <cell r="C11" t="str">
            <v>S205线至比如县良曲乡嘎达村公路改建工程</v>
          </cell>
          <cell r="D11" t="str">
            <v>续建项目</v>
          </cell>
          <cell r="E11" t="str">
            <v>比如县
交通运输局</v>
          </cell>
          <cell r="F11" t="str">
            <v>良曲乡</v>
          </cell>
          <cell r="G11">
            <v>45736</v>
          </cell>
          <cell r="H11" t="str">
            <v>一般债券62.768
国家投资154.15</v>
          </cell>
          <cell r="I11">
            <v>216.92</v>
          </cell>
          <cell r="J11">
            <v>216.92</v>
          </cell>
        </row>
        <row r="12">
          <cell r="B12" t="str">
            <v>西藏那曲地区比如县G558线至夏尔耐村公路</v>
          </cell>
          <cell r="C12" t="str">
            <v>西藏那曲地区比如县G558线至夏尔耐村公路</v>
          </cell>
          <cell r="D12" t="str">
            <v>续建项目</v>
          </cell>
          <cell r="E12" t="str">
            <v>比如县
交通运输局</v>
          </cell>
          <cell r="F12" t="str">
            <v>比如镇</v>
          </cell>
          <cell r="G12">
            <v>45736</v>
          </cell>
          <cell r="H12" t="str">
            <v>一般债券92.4837812
国家投资832.2</v>
          </cell>
          <cell r="I12">
            <v>924.684453</v>
          </cell>
          <cell r="J12">
            <v>924.684453</v>
          </cell>
        </row>
        <row r="13">
          <cell r="B13" t="str">
            <v>比如县第一初级中学建设项目</v>
          </cell>
          <cell r="C13" t="str">
            <v>建设教学综合楼、专业教室、食堂、科技馆、公共浴室、学生宿舍、教师周转房、门卫室、旱厕、生活水泵房、看台及室外附属工程，及设备购置。施工二标段内容为：1#教学楼、2#楼--一号专业教室、3#楼--二号专业教室、7#楼科技馆、19#楼门卫室、20#楼旱厕、21#楼旱厕、22#楼旱厕、23#楼旱厕、25#楼看台及室外附属工程等。</v>
          </cell>
          <cell r="D13" t="str">
            <v>续建项目</v>
          </cell>
          <cell r="E13" t="str">
            <v>比如县教育局</v>
          </cell>
          <cell r="F13" t="str">
            <v>比如镇</v>
          </cell>
          <cell r="G13">
            <v>45736</v>
          </cell>
          <cell r="H13" t="str">
            <v>国家投资</v>
          </cell>
          <cell r="I13">
            <v>23999.99</v>
          </cell>
          <cell r="J13">
            <v>23999.99</v>
          </cell>
        </row>
        <row r="14">
          <cell r="B14" t="str">
            <v>那曲市比如“千万工程”（群众比如县体育中心建设项目）</v>
          </cell>
          <cell r="C14" t="str">
            <v>体育馆3262.17m²，水泵房78.44m²，广场硬化1940.01m²，车行道硬化1932.22m²，停车场320.56m²，绿化工程1617.10m²，购置安装相关设施设备以及其他附属工程</v>
          </cell>
          <cell r="D14" t="str">
            <v>续建项目</v>
          </cell>
          <cell r="E14" t="str">
            <v>比如县教育局</v>
          </cell>
          <cell r="F14" t="str">
            <v>比如镇</v>
          </cell>
          <cell r="G14">
            <v>45736</v>
          </cell>
          <cell r="H14" t="str">
            <v>援藏资金</v>
          </cell>
          <cell r="I14">
            <v>2210</v>
          </cell>
          <cell r="J14">
            <v>2210</v>
          </cell>
        </row>
        <row r="15">
          <cell r="B15" t="str">
            <v>怒江比如县段重点河道治理工程</v>
          </cell>
          <cell r="C15" t="str">
            <v>该工程治理河段 5856 m，其中新建护岸 5165m，包括达塘乡段 2250 m、茶曲乡玛库村段 1715m、比如县温室大偶段1200m:新建比如县气象站堤防70lm;新建下河踏步10处，排水涵管4座等。</v>
          </cell>
          <cell r="D15" t="str">
            <v>续建项目</v>
          </cell>
          <cell r="E15" t="str">
            <v>比如县农业农村和科技水利局</v>
          </cell>
          <cell r="F15" t="str">
            <v>茶曲乡、比如镇、达塘乡</v>
          </cell>
          <cell r="G15">
            <v>45736</v>
          </cell>
          <cell r="H15" t="str">
            <v>国家投资</v>
          </cell>
          <cell r="I15">
            <v>3750</v>
          </cell>
          <cell r="J15">
            <v>3750</v>
          </cell>
        </row>
        <row r="16">
          <cell r="B16" t="str">
            <v>比如县擦曲河达塘乡段河道治理工程</v>
          </cell>
          <cell r="C16" t="str">
            <v>新建防洪堤总长 2157m，其中玛隆村段 717m，曲荣夺村段1440m;新建下河梯步6座，其中玛隆村段2座，曲荣夺村段4座、玛隆村段排水涵管1处以及附属工程。</v>
          </cell>
          <cell r="D16" t="str">
            <v>续建项目</v>
          </cell>
          <cell r="E16" t="str">
            <v>比如县农业农村和科技水利局</v>
          </cell>
          <cell r="F16" t="str">
            <v>恰则乡</v>
          </cell>
          <cell r="G16">
            <v>45736</v>
          </cell>
          <cell r="H16" t="str">
            <v>国家投资</v>
          </cell>
          <cell r="I16">
            <v>1065</v>
          </cell>
          <cell r="J16">
            <v>1065</v>
          </cell>
        </row>
        <row r="17">
          <cell r="B17" t="str">
            <v>比如县司法局夏曲镇司法所、达塘乡司法所、白嘎乡司法所项目</v>
          </cell>
          <cell r="C17" t="str">
            <v>建设内容及规模：新建夏曲镇司法所总建筑面积287.07㎡及附属设施；新建达塘乡司法所总建筑面积287.07㎡及附属设施；新建白嘎司法所总建筑面积287.07㎡及附属设施。</v>
          </cell>
          <cell r="D17" t="str">
            <v>续建项目</v>
          </cell>
          <cell r="E17" t="str">
            <v>比如县司法局</v>
          </cell>
          <cell r="F17" t="str">
            <v>达塘乡、夏曲镇、白嘎乡</v>
          </cell>
          <cell r="G17">
            <v>45736</v>
          </cell>
          <cell r="H17" t="str">
            <v>国家投资</v>
          </cell>
          <cell r="I17">
            <v>324</v>
          </cell>
          <cell r="J17">
            <v>324</v>
          </cell>
        </row>
        <row r="18">
          <cell r="B18" t="str">
            <v>比如县（千万工程）其达村示范项目文化附属工程</v>
          </cell>
          <cell r="C18" t="str">
            <v>在原有地下室上新建二层框架结构建筑，总建筑面积5097.22平方米，层高4.8米，购置安装设施设备以及实施各项附属工程</v>
          </cell>
          <cell r="D18" t="str">
            <v>续建项目</v>
          </cell>
          <cell r="E18" t="str">
            <v>比如县
文化和旅游局</v>
          </cell>
          <cell r="F18" t="str">
            <v>比如镇</v>
          </cell>
          <cell r="G18">
            <v>45736</v>
          </cell>
          <cell r="H18" t="str">
            <v>援藏资金</v>
          </cell>
          <cell r="I18">
            <v>1789.6</v>
          </cell>
          <cell r="J18">
            <v>1789.6</v>
          </cell>
        </row>
        <row r="19">
          <cell r="B19" t="str">
            <v>比如县智库建设项目</v>
          </cell>
          <cell r="C19" t="str">
            <v>项目系统</v>
          </cell>
          <cell r="D19" t="str">
            <v>续建项目</v>
          </cell>
          <cell r="E19" t="str">
            <v>比如县发展和
改革委员会</v>
          </cell>
          <cell r="F19" t="str">
            <v>//</v>
          </cell>
          <cell r="G19">
            <v>45736</v>
          </cell>
          <cell r="H19" t="str">
            <v>援藏资金</v>
          </cell>
          <cell r="I19">
            <v>100</v>
          </cell>
          <cell r="J19">
            <v>100</v>
          </cell>
        </row>
        <row r="20">
          <cell r="B20" t="str">
            <v>比如县汽车维保服务建设项目</v>
          </cell>
          <cell r="C20" t="str">
            <v>建设内容：1#楼为洗车间，建筑面积905㎡，2#楼为修车间，建筑面积2021㎡，3#楼为修车间，建筑面积2564㎡，4#楼为暂存间，建筑面积270㎡。</v>
          </cell>
          <cell r="D20" t="str">
            <v>续建项目</v>
          </cell>
          <cell r="E20" t="str">
            <v>比如县农业农村和科技水利局</v>
          </cell>
          <cell r="F20" t="str">
            <v>比如镇</v>
          </cell>
          <cell r="G20">
            <v>45736</v>
          </cell>
          <cell r="H20" t="str">
            <v>涉农统筹
整合资金</v>
          </cell>
          <cell r="I20">
            <v>2500</v>
          </cell>
          <cell r="J20">
            <v>2500</v>
          </cell>
        </row>
        <row r="21">
          <cell r="B21" t="str">
            <v>那曲市比如县城污水处理及收集系统</v>
          </cell>
          <cell r="C21" t="str">
            <v>新建日处理规模为4000立方米/日污水厂一座，污水管网总长为2150米，并配套一体化污水提升泵站以及相关附属设施。</v>
          </cell>
          <cell r="D21" t="str">
            <v>续建项目</v>
          </cell>
          <cell r="E21" t="str">
            <v>比如县住房和
城乡建设局</v>
          </cell>
          <cell r="F21" t="str">
            <v>比如镇</v>
          </cell>
          <cell r="G21">
            <v>45736</v>
          </cell>
          <cell r="H21" t="str">
            <v>国家投资</v>
          </cell>
          <cell r="I21">
            <v>6705</v>
          </cell>
          <cell r="J21">
            <v>6705</v>
          </cell>
        </row>
        <row r="22">
          <cell r="B22" t="str">
            <v>那曲市“千万工程”比如县水厂改造项目</v>
          </cell>
          <cell r="C22" t="str">
            <v>新建取水口1处、辐射井1座，综合净水间542.36㎡，脱水机房53.36㎡，泥水调节池/污泥储池1座，消毒池1座，扩建发电机房及配电室35.03㎡，改造加氯间1座、供水泵站1座，实施管道工程、厂内总平等附属工程，购置安装相关附属设备。</v>
          </cell>
          <cell r="D22" t="str">
            <v>续建项目</v>
          </cell>
          <cell r="E22" t="str">
            <v>比如县住房和
城乡建设局</v>
          </cell>
          <cell r="F22" t="str">
            <v>比如镇</v>
          </cell>
          <cell r="G22">
            <v>45736</v>
          </cell>
          <cell r="H22" t="str">
            <v>援藏资金</v>
          </cell>
          <cell r="I22">
            <v>2961.9</v>
          </cell>
          <cell r="J22">
            <v>2961.9</v>
          </cell>
        </row>
        <row r="23">
          <cell r="B23" t="str">
            <v>那曲市比如“千万工程”比如县比如镇五个居委会道路提升项目（其达路）</v>
          </cell>
          <cell r="C23" t="str">
            <v>新建混凝土道路256.103米，及其附属设施</v>
          </cell>
          <cell r="D23" t="str">
            <v>续建项目</v>
          </cell>
          <cell r="E23" t="str">
            <v>比如县住房和
城乡建设局</v>
          </cell>
          <cell r="F23" t="str">
            <v>比如镇</v>
          </cell>
          <cell r="G23">
            <v>45736</v>
          </cell>
          <cell r="H23" t="str">
            <v>援藏资金</v>
          </cell>
          <cell r="I23">
            <v>977.33</v>
          </cell>
          <cell r="J23">
            <v>977.33</v>
          </cell>
        </row>
        <row r="24">
          <cell r="B24" t="str">
            <v>比如县乡村振兴产业扶持项目（三期）</v>
          </cell>
          <cell r="C24" t="str">
            <v>主要建设内容包括厂房、门卫室及大门、地下设备用房及附属工程，并涉及设备及工器具购置。其中，厂房3234.60㎡，门卫室及大门42.64㎡，地下设备房460.93㎡，附属工程包括混凝土硬化3298.00㎡、绿化工程1421.40㎡、通透围墙360.00m、室外电气工程400.00m、室外给排水工程600.00m，设备及工器具购置包括视频监控系统1套、车辆出入系统1套、全套消控报警系统1套、消防泵及增压设备1套、箱变（315kVA）1台、200kW柴油发电机1台</v>
          </cell>
          <cell r="D24" t="str">
            <v>续建项目</v>
          </cell>
          <cell r="E24" t="str">
            <v>比如县住房和
城乡建设局</v>
          </cell>
          <cell r="F24" t="str">
            <v>比如镇</v>
          </cell>
          <cell r="G24">
            <v>45736</v>
          </cell>
          <cell r="H24" t="str">
            <v>援藏资金</v>
          </cell>
          <cell r="I24">
            <v>1460</v>
          </cell>
          <cell r="J24">
            <v>1460</v>
          </cell>
        </row>
        <row r="25">
          <cell r="B25" t="str">
            <v>比如县人才培训项目</v>
          </cell>
          <cell r="C25" t="str">
            <v>干部区外培训</v>
          </cell>
          <cell r="D25" t="str">
            <v>续建项目</v>
          </cell>
          <cell r="E25" t="str">
            <v>比如县委组织部</v>
          </cell>
          <cell r="F25" t="str">
            <v>//</v>
          </cell>
          <cell r="G25">
            <v>45736</v>
          </cell>
          <cell r="H25" t="str">
            <v>援藏资金</v>
          </cell>
          <cell r="I25">
            <v>430</v>
          </cell>
          <cell r="J25">
            <v>430</v>
          </cell>
        </row>
        <row r="26">
          <cell r="B26" t="str">
            <v>比如县交流交往交融项目</v>
          </cell>
          <cell r="C26" t="str">
            <v>干部区外培训</v>
          </cell>
          <cell r="D26" t="str">
            <v>续建项目</v>
          </cell>
          <cell r="E26" t="str">
            <v>比如县委组织部</v>
          </cell>
          <cell r="F26" t="str">
            <v>//</v>
          </cell>
          <cell r="G26">
            <v>45736</v>
          </cell>
          <cell r="H26" t="str">
            <v>援藏资金</v>
          </cell>
          <cell r="I26">
            <v>1200</v>
          </cell>
          <cell r="J26">
            <v>1200</v>
          </cell>
        </row>
        <row r="27">
          <cell r="B27" t="str">
            <v>比如县10千伏以下中低压配电网工程（第一批）</v>
          </cell>
          <cell r="C27" t="str">
            <v>比如县10千伏以下中低压配电网工程</v>
          </cell>
          <cell r="D27" t="str">
            <v>续建项目</v>
          </cell>
          <cell r="E27" t="str">
            <v>国网西藏电力
比如县供电公司</v>
          </cell>
          <cell r="F27" t="str">
            <v>恰则乡、达塘乡、茶曲乡、香曲乡、羊秀乡、白嘎乡</v>
          </cell>
          <cell r="G27">
            <v>45736</v>
          </cell>
          <cell r="H27" t="str">
            <v>国家投资</v>
          </cell>
          <cell r="I27">
            <v>7869.2</v>
          </cell>
          <cell r="J27">
            <v>7869.2</v>
          </cell>
        </row>
        <row r="28">
          <cell r="B28" t="str">
            <v>比如县10千伏以下中低压配电网工程</v>
          </cell>
          <cell r="C28" t="str">
            <v>比如县10千伏以下中低压配电网工程</v>
          </cell>
          <cell r="D28" t="str">
            <v>续建项目</v>
          </cell>
          <cell r="E28" t="str">
            <v>国网西藏电力
比如县供电公司</v>
          </cell>
          <cell r="F28" t="str">
            <v>夏曲镇、香曲乡</v>
          </cell>
          <cell r="G28">
            <v>45736</v>
          </cell>
          <cell r="H28" t="str">
            <v>国家投资</v>
          </cell>
          <cell r="I28">
            <v>5711.82</v>
          </cell>
          <cell r="J28">
            <v>5711.82</v>
          </cell>
        </row>
        <row r="29">
          <cell r="B29" t="str">
            <v>比如县克玛变35千伏输变电工程</v>
          </cell>
          <cell r="C29" t="str">
            <v>比如县克玛变35千伏输变电工程</v>
          </cell>
          <cell r="D29" t="str">
            <v>续建项目</v>
          </cell>
          <cell r="E29" t="str">
            <v>国网西藏电力
比如县供电公司</v>
          </cell>
          <cell r="F29" t="str">
            <v>夏曲镇</v>
          </cell>
          <cell r="G29">
            <v>45736</v>
          </cell>
          <cell r="H29" t="str">
            <v>国家投资</v>
          </cell>
          <cell r="I29">
            <v>3753</v>
          </cell>
          <cell r="J29">
            <v>3753</v>
          </cell>
        </row>
        <row r="30">
          <cell r="B30" t="str">
            <v>比如县贡邓变35千伏输变电工程</v>
          </cell>
          <cell r="C30" t="str">
            <v>比如县贡邓变35千伏输变电工程</v>
          </cell>
          <cell r="D30" t="str">
            <v>续建项目</v>
          </cell>
          <cell r="E30" t="str">
            <v>国网西藏电力
比如县供电公司</v>
          </cell>
          <cell r="F30" t="str">
            <v>羊秀乡</v>
          </cell>
          <cell r="G30">
            <v>45736</v>
          </cell>
          <cell r="H30" t="str">
            <v>国家投资</v>
          </cell>
          <cell r="I30">
            <v>5012</v>
          </cell>
          <cell r="J30">
            <v>5012</v>
          </cell>
        </row>
        <row r="31">
          <cell r="B31" t="str">
            <v>比如县10千伏及以下中低压配电网工程（2021年）</v>
          </cell>
          <cell r="C31" t="str">
            <v>比如县10千伏及以下中低压配电网工程</v>
          </cell>
          <cell r="D31" t="str">
            <v>续建项目</v>
          </cell>
          <cell r="E31" t="str">
            <v>国网西藏电力
比如县供电公司</v>
          </cell>
        </row>
        <row r="31">
          <cell r="G31">
            <v>45736</v>
          </cell>
          <cell r="H31" t="str">
            <v>国家投资</v>
          </cell>
          <cell r="I31">
            <v>1708.35</v>
          </cell>
          <cell r="J31">
            <v>1708.35</v>
          </cell>
        </row>
        <row r="32">
          <cell r="B32" t="str">
            <v>比如县2024年高标准农田建设新建项目（二期）</v>
          </cell>
          <cell r="C32" t="str">
            <v>该工程整治土地面积150亩，建设内容一是田间道路工程，其中田间道路1518m，农桥维修工程1处；二是灌溉与排水工程，其中简易取水口1座、简易溢流坝10m、管道渠318m、混凝土渠道770m、分水口25座、过路箱涵3座。</v>
          </cell>
          <cell r="D32" t="str">
            <v>续建项目</v>
          </cell>
          <cell r="E32" t="str">
            <v>比如县农业农村和科技水利局</v>
          </cell>
          <cell r="F32" t="str">
            <v>比如镇</v>
          </cell>
          <cell r="G32">
            <v>45736</v>
          </cell>
          <cell r="H32" t="str">
            <v>国家投资</v>
          </cell>
          <cell r="I32">
            <v>73.18</v>
          </cell>
          <cell r="J32">
            <v>73.18</v>
          </cell>
        </row>
        <row r="33">
          <cell r="B33" t="str">
            <v>比如县2024年高标准农田建设改造提升项目（二期）</v>
          </cell>
          <cell r="C33" t="str">
            <v>该工程整治土地面积为43.13亩，建设内容一是土地平整工程（耕作层地力保持工程43.13亩），其中施肥10.78t、石方捡集43.13亩、梯田工程（土方开挖24664m³和回填23992m³）、土壤改良工程43.13亩；二是田间道路工程，其中机耕道1575m，农桥1座；三是农田防护与生态环境保护工程，其中网围栏125m，垃圾转运场拆除1处。</v>
          </cell>
          <cell r="D33" t="str">
            <v>续建项目</v>
          </cell>
          <cell r="E33" t="str">
            <v>比如县农业农村和科技水利局</v>
          </cell>
          <cell r="F33" t="str">
            <v>比如镇</v>
          </cell>
          <cell r="G33">
            <v>45736</v>
          </cell>
          <cell r="H33" t="str">
            <v>国家投资</v>
          </cell>
          <cell r="I33">
            <v>87.81</v>
          </cell>
          <cell r="J33">
            <v>87.81</v>
          </cell>
        </row>
        <row r="34">
          <cell r="B34" t="str">
            <v>比如县基层关心关爱项目
（恰则乡干部周转房建设项目）</v>
          </cell>
          <cell r="C34" t="str">
            <v>主要建设内容及规模:该项目新建周转房及阳光房2630平方米，外墙真石漆改造1130平方米、楼地面改造403平方米、内墙涂料改造972平方米及相关附属设施设备。</v>
          </cell>
          <cell r="D34" t="str">
            <v>续建项目</v>
          </cell>
          <cell r="E34" t="str">
            <v>比如县住房和
城乡建设局</v>
          </cell>
          <cell r="F34" t="str">
            <v>恰则乡</v>
          </cell>
          <cell r="G34">
            <v>45736</v>
          </cell>
          <cell r="H34" t="str">
            <v>援藏资金</v>
          </cell>
          <cell r="I34">
            <v>1309.8</v>
          </cell>
          <cell r="J34">
            <v>1309.8</v>
          </cell>
        </row>
        <row r="35">
          <cell r="B35" t="str">
            <v>白嘎乡基础设施提升项目</v>
          </cell>
          <cell r="C35" t="str">
            <v>该项目主要建设内容为:主要1.管网工程:给水工程5987.95m，雨水工程 2177.00m,污水管3505.00m，一体化泵站1座;2.道路工程:车行道+人行道16916.92㎡，交通标志及附属1项，路灯55盏，电力工程8980.00m，通信工程9160.00m;3.给水工程:箱式取水泵站1座(包括取水泵房140.16㎡，厂区土石方工程1项，围墙内道路 302.17 ㎡，围墙120.20m，围墙外道路285.04㎡，菱形骨架护工程645.00 ㎡，厂区监控工程1项，厂区电气工程1项)，取水管线工程 144.00m,输水管线工程1784.00m,净水厂1座(包括综合净水车间 494.52 ㎡,加氯间120.17 ㎡,送水泵房144.63㎡，清水池1座，污泥储池1座，室外附属工程1项);4.污水工程:综合处理802.93㎡，综合处理池1座，综合设备间416.52 ㎡，室外附属工程1项;5.设备及器具购置:给水管一体化泵站1项，取水泵站设备1项，给水厂设备1项，污水厂设备1项。</v>
          </cell>
          <cell r="D35" t="str">
            <v>续建项目</v>
          </cell>
          <cell r="E35" t="str">
            <v>比如县住房和
城乡建设局</v>
          </cell>
          <cell r="F35" t="str">
            <v>白嘎乡</v>
          </cell>
          <cell r="G35">
            <v>45736</v>
          </cell>
          <cell r="H35" t="str">
            <v>国债资金</v>
          </cell>
          <cell r="I35">
            <v>5900</v>
          </cell>
          <cell r="J35">
            <v>5900</v>
          </cell>
        </row>
        <row r="36">
          <cell r="B36" t="str">
            <v>夏曲镇基础设施提升项目</v>
          </cell>
          <cell r="C36" t="str">
            <v>该项目主要建设内容为:给水厂一座、污水处理厂一座、市政道路及配套管网:1.给水厂工厂处理规模为4000m3/d，主要包括新建取水口和水厂一座;2.市政道路及配套管网工程建设内容为夏曲镇区范围内7条道路总长 2020.335m 及附属给排水工程(给水管线工程8032m、污水管线工7347m、雨水管线工程4844m)，电气工程(照明)。3.污水处理厂工程处理规模3000m3/d，主要包括污水处理厂1座。</v>
          </cell>
          <cell r="D36" t="str">
            <v>续建项目</v>
          </cell>
          <cell r="E36" t="str">
            <v>比如县住房和
城乡建设局</v>
          </cell>
          <cell r="F36" t="str">
            <v>夏曲镇</v>
          </cell>
          <cell r="G36">
            <v>45736</v>
          </cell>
          <cell r="H36" t="str">
            <v>国债资金</v>
          </cell>
          <cell r="I36">
            <v>9500</v>
          </cell>
          <cell r="J36">
            <v>9500</v>
          </cell>
        </row>
        <row r="37">
          <cell r="B37" t="str">
            <v>比如县夏曲镇第二幼儿园</v>
          </cell>
          <cell r="C37" t="str">
            <v>夏曲镇第二幼儿园新建5760㎡及附属设施</v>
          </cell>
          <cell r="D37" t="str">
            <v>续建项目</v>
          </cell>
          <cell r="E37" t="str">
            <v>比如县教育局</v>
          </cell>
          <cell r="F37" t="str">
            <v>夏曲镇</v>
          </cell>
          <cell r="G37">
            <v>45736</v>
          </cell>
          <cell r="H37" t="str">
            <v>国家投资</v>
          </cell>
          <cell r="I37">
            <v>2570</v>
          </cell>
          <cell r="J37">
            <v>2570</v>
          </cell>
        </row>
        <row r="38">
          <cell r="B38" t="str">
            <v>比如县夏曲镇第二小学</v>
          </cell>
          <cell r="C38" t="str">
            <v>房99.33㎡，供暖面积含启智楼1号楼 1065.64㎡、启智楼2号</v>
          </cell>
          <cell r="D38" t="str">
            <v>续建项目</v>
          </cell>
          <cell r="E38" t="str">
            <v>比如县教育局</v>
          </cell>
          <cell r="F38" t="str">
            <v>夏曲镇</v>
          </cell>
          <cell r="G38">
            <v>45736</v>
          </cell>
          <cell r="H38" t="str">
            <v>国家投资</v>
          </cell>
          <cell r="I38">
            <v>13000</v>
          </cell>
          <cell r="J38">
            <v>13000</v>
          </cell>
        </row>
        <row r="39">
          <cell r="B39" t="str">
            <v>比如县良曲乡旅游基础设施建设项目（二期）</v>
          </cell>
          <cell r="C39" t="str">
            <v>19套安置房（12栋90.28平方米、3栋128.85㎡、4栋161.97㎡）、帕拉金塔图书室906353㎡，道路工程9214㎡，接待中心596.4㎡及附属工程。</v>
          </cell>
          <cell r="D39" t="str">
            <v>续建项目</v>
          </cell>
          <cell r="E39" t="str">
            <v>比如县
文化和旅游局</v>
          </cell>
          <cell r="F39" t="str">
            <v>良曲乡</v>
          </cell>
          <cell r="G39">
            <v>45736</v>
          </cell>
          <cell r="H39" t="str">
            <v>援藏资金</v>
          </cell>
          <cell r="I39">
            <v>2170</v>
          </cell>
          <cell r="J39">
            <v>2170</v>
          </cell>
        </row>
        <row r="40">
          <cell r="B40" t="str">
            <v>比如县群众文化艺术活动中心</v>
          </cell>
          <cell r="C40" t="str">
            <v>新建1#楼（二层）2274.34㎡，2#楼2360.12㎡，地下室改造8324.34㎡及相关附属设施。</v>
          </cell>
          <cell r="D40" t="str">
            <v>续建项目</v>
          </cell>
          <cell r="E40" t="str">
            <v>比如县
文化和旅游局</v>
          </cell>
          <cell r="F40" t="str">
            <v>比如镇</v>
          </cell>
          <cell r="G40">
            <v>45736</v>
          </cell>
          <cell r="H40" t="str">
            <v>援藏资金</v>
          </cell>
          <cell r="I40">
            <v>4720</v>
          </cell>
          <cell r="J40">
            <v>4720</v>
          </cell>
        </row>
        <row r="41">
          <cell r="B41" t="str">
            <v>比如县羊秀乡旅游基础设施建设项目（三期）比如县红色旅游建设项目（一期）</v>
          </cell>
          <cell r="C41" t="str">
            <v>新建十八军进藏纪念馆2966.55㎡、奇石城1190.65㎡、国道大门处雕塑14个，改造旧址外立面风貌，购置相关附属设施设备以及室内、室外附属工程。</v>
          </cell>
          <cell r="D41" t="str">
            <v>续建项目</v>
          </cell>
          <cell r="E41" t="str">
            <v>比如县
文化和旅游局</v>
          </cell>
          <cell r="F41" t="str">
            <v>羊秀乡</v>
          </cell>
          <cell r="G41">
            <v>45736</v>
          </cell>
          <cell r="H41" t="str">
            <v>援藏资金</v>
          </cell>
          <cell r="I41">
            <v>2070</v>
          </cell>
          <cell r="J41">
            <v>2070</v>
          </cell>
        </row>
        <row r="42">
          <cell r="B42" t="str">
            <v>比如~羊秀变35千伏线路工程</v>
          </cell>
          <cell r="C42" t="str">
            <v>新建35千伏线路路径68千米。</v>
          </cell>
          <cell r="D42" t="str">
            <v>续建项目</v>
          </cell>
          <cell r="E42" t="str">
            <v>国网西藏电力
比如县供电公司</v>
          </cell>
          <cell r="F42" t="str">
            <v>羊秀乡</v>
          </cell>
          <cell r="G42">
            <v>45736</v>
          </cell>
          <cell r="H42" t="str">
            <v>国家投资</v>
          </cell>
          <cell r="I42">
            <v>6541</v>
          </cell>
          <cell r="J42">
            <v>6541</v>
          </cell>
        </row>
        <row r="43">
          <cell r="B43" t="str">
            <v>比如县人民医院配电房改造项目</v>
          </cell>
          <cell r="C43" t="str">
            <v>新建柴油发电机房88.82㎡，原动力配电柜拆除27个、室外电器工程1项，设备及工器具购置包括低压柜铜母排36m，GGS进线柜2个、GGS无功补偿柜2个、GGS双电源切换柜4个，GGS低压出现柜19个，在线式双变换高频UPS主机及电池组4台，设备安装及其相关附属工程。</v>
          </cell>
          <cell r="D43" t="str">
            <v>计划新开工</v>
          </cell>
          <cell r="E43" t="str">
            <v>比如县
卫生健康委员会</v>
          </cell>
          <cell r="F43" t="str">
            <v>比如镇</v>
          </cell>
          <cell r="G43">
            <v>45736</v>
          </cell>
          <cell r="H43" t="str">
            <v>援藏计划外100万元
县级配套资金100万元
县人民医院77.77万元</v>
          </cell>
          <cell r="I43">
            <v>277.77</v>
          </cell>
          <cell r="J43">
            <v>277.77</v>
          </cell>
        </row>
        <row r="44">
          <cell r="B44" t="str">
            <v>比如县茶曲乡河道治理工程</v>
          </cell>
          <cell r="C44" t="str">
            <v>铺设220毫米厚C30混凝土硬化路面661. 20平方米（道路总长46米、路面宽度最宽处24米、最窄处9米），安装成品车档20个、成品减速带11米、高3米C20毛石混凝土挡墙21. 23米、高1. 2米混凝土护栏49. 26米、高1. 2米金属栏杆5. 4米、含盖板砖砌排水沟81. 20米、菱形骨架护坡119. 61平方米、成品标识牌4个，实施土石方工程、拆除工程、室外强电工程等附属工程。</v>
          </cell>
          <cell r="D44" t="str">
            <v>计划新开工</v>
          </cell>
          <cell r="E44" t="str">
            <v>比如县农业农村和科技水利局</v>
          </cell>
          <cell r="F44" t="str">
            <v>茶曲乡</v>
          </cell>
          <cell r="G44">
            <v>45736</v>
          </cell>
          <cell r="H44" t="str">
            <v>申请国家投资</v>
          </cell>
          <cell r="I44">
            <v>1660.26</v>
          </cell>
          <cell r="J44">
            <v>1660.26</v>
          </cell>
        </row>
        <row r="45">
          <cell r="B45" t="str">
            <v>比如县红色水泥桥、1号水泥桥改造工程</v>
          </cell>
          <cell r="C45" t="str">
            <v>比如县红色水泥桥（新建桥梁上部结构（1-13m预应力混凝土简支空心板）、下部结构和附属工程、标志标牌等，桥梁全长20.02m），1号水泥桥改造工程（新建桥梁上部结构（1-10m普通钢筋砼现浇梁板）、下部结构和附属工程、标志标牌等，桥梁全长20m）</v>
          </cell>
          <cell r="D45" t="str">
            <v>计划新开工</v>
          </cell>
          <cell r="E45" t="str">
            <v>比如县交通运输局</v>
          </cell>
          <cell r="F45" t="str">
            <v>香曲乡</v>
          </cell>
          <cell r="G45">
            <v>45736</v>
          </cell>
          <cell r="H45" t="str">
            <v>2024年车辆购置税收入补助地方资金</v>
          </cell>
          <cell r="I45">
            <v>642</v>
          </cell>
          <cell r="J45">
            <v>642</v>
          </cell>
        </row>
        <row r="46">
          <cell r="B46" t="str">
            <v>比如县察挡自然村怒江大桥改造工程</v>
          </cell>
          <cell r="C46" t="str">
            <v>新建桥梁上部结构（5-20预应力混凝土T梁）、下部结构和附属工程、标志标牌等，桥梁全长100.88m。</v>
          </cell>
          <cell r="D46" t="str">
            <v>计划新开工</v>
          </cell>
          <cell r="E46" t="str">
            <v>比如县交通运输局</v>
          </cell>
          <cell r="F46" t="str">
            <v>比如镇</v>
          </cell>
          <cell r="G46">
            <v>45736</v>
          </cell>
          <cell r="H46" t="str">
            <v>2024年车辆购置税收入补助地方资金</v>
          </cell>
          <cell r="I46">
            <v>1122</v>
          </cell>
          <cell r="J46">
            <v>1122</v>
          </cell>
        </row>
        <row r="47">
          <cell r="B47" t="str">
            <v>G558线（白嘎乡入口）至扎西隆村公路改建工程</v>
          </cell>
          <cell r="C47" t="str">
            <v>（一）该工程位于比如县境内。路线全长72. 942公里。分为一条主线和一条支线，其中主线全长66. 445公里，主线起点位于G558线K150+700处，途径贡定村，终点位于比如县白嘎乡扎西隆村；支线全长6. 497公里，支线起点位于主线K56+538处，终点位于塘巴村村委会。本项目的实施解决了比如县白嘎乡扎西隆村、巴尔瓦村、贡定村、塘巴村通畅问题。</v>
          </cell>
          <cell r="D47" t="str">
            <v>计划新开工</v>
          </cell>
          <cell r="E47" t="str">
            <v>比如县交通运输局</v>
          </cell>
          <cell r="F47" t="str">
            <v>白嘎乡</v>
          </cell>
          <cell r="G47">
            <v>45736</v>
          </cell>
          <cell r="H47" t="str">
            <v>车购税以奖代补资金</v>
          </cell>
          <cell r="I47">
            <v>30023</v>
          </cell>
          <cell r="J47">
            <v>14266.118</v>
          </cell>
        </row>
        <row r="48">
          <cell r="B48" t="str">
            <v>达塘乡小学改扩建供暖项目</v>
          </cell>
          <cell r="C48" t="str">
            <v>供暖面积9540㎡</v>
          </cell>
          <cell r="D48" t="str">
            <v>计划新开工</v>
          </cell>
          <cell r="E48" t="str">
            <v>比如县教育局</v>
          </cell>
          <cell r="F48" t="str">
            <v>达塘乡</v>
          </cell>
          <cell r="G48">
            <v>45767</v>
          </cell>
          <cell r="H48" t="str">
            <v>国家投资</v>
          </cell>
          <cell r="I48">
            <v>702</v>
          </cell>
          <cell r="J48">
            <v>702</v>
          </cell>
        </row>
        <row r="49">
          <cell r="B49" t="str">
            <v>比如县中小学、幼儿园基础设施及附属配套提升改造项目</v>
          </cell>
          <cell r="C49" t="str">
            <v>建设白嘎乡幼儿园周转房2326.36平方米、第二小学医务室改造88.93平方米、第二中学医务室改造218.36平方米、设备工器具购置以及其他相关配套工程。</v>
          </cell>
          <cell r="D49" t="str">
            <v>计划新开工</v>
          </cell>
          <cell r="E49" t="str">
            <v>比如县教育局</v>
          </cell>
          <cell r="F49" t="str">
            <v>比如镇、白嘎乡</v>
          </cell>
          <cell r="G49">
            <v>45736</v>
          </cell>
          <cell r="H49" t="str">
            <v>援藏计划外</v>
          </cell>
          <cell r="I49">
            <v>1000</v>
          </cell>
          <cell r="J49">
            <v>1000</v>
          </cell>
        </row>
        <row r="50">
          <cell r="B50" t="str">
            <v>夏曲镇第二小学供暖项目</v>
          </cell>
          <cell r="C50" t="str">
            <v>供暖面积25800㎡</v>
          </cell>
          <cell r="D50" t="str">
            <v>计划新开工</v>
          </cell>
          <cell r="E50" t="str">
            <v>比如县教育局</v>
          </cell>
          <cell r="F50" t="str">
            <v>夏曲镇</v>
          </cell>
          <cell r="G50">
            <v>45767</v>
          </cell>
          <cell r="H50" t="str">
            <v>国家投资</v>
          </cell>
          <cell r="I50">
            <v>1898</v>
          </cell>
          <cell r="J50">
            <v>1898</v>
          </cell>
        </row>
        <row r="51">
          <cell r="B51" t="str">
            <v>比如县白嘎乡第二小学</v>
          </cell>
          <cell r="C51" t="str">
            <v>总校舍16891平方米及附属</v>
          </cell>
          <cell r="D51" t="str">
            <v>计划新开工</v>
          </cell>
          <cell r="E51" t="str">
            <v>比如县教育局</v>
          </cell>
          <cell r="F51" t="str">
            <v>白嘎乡</v>
          </cell>
          <cell r="G51">
            <v>45767</v>
          </cell>
          <cell r="H51" t="str">
            <v>国家投资</v>
          </cell>
          <cell r="I51">
            <v>8400</v>
          </cell>
          <cell r="J51">
            <v>2106</v>
          </cell>
        </row>
        <row r="52">
          <cell r="B52" t="str">
            <v>夏曲镇幸福院</v>
          </cell>
          <cell r="C52" t="str">
            <v>夏曲镇幸福院</v>
          </cell>
          <cell r="D52" t="str">
            <v>计划新开工</v>
          </cell>
          <cell r="E52" t="str">
            <v>比如县民政和
退役军人事务局</v>
          </cell>
          <cell r="F52" t="str">
            <v>夏曲镇</v>
          </cell>
          <cell r="G52">
            <v>45767</v>
          </cell>
          <cell r="H52" t="str">
            <v>国家投资</v>
          </cell>
          <cell r="I52">
            <v>300</v>
          </cell>
          <cell r="J52">
            <v>300</v>
          </cell>
        </row>
        <row r="53">
          <cell r="B53" t="str">
            <v>比如县绿色游牧帐篷工程项目</v>
          </cell>
          <cell r="C53" t="str">
            <v>按照2.5万元/座的标准，2025年为游牧户配备游牧帐篷、多功能播放器、光伏发电设备，建设44座。
可行性、必要性：符合政策支持范围；群众接受度高，群众基础可行；计划10个乡镇实施示范点44座。</v>
          </cell>
          <cell r="D53" t="str">
            <v>计划新开工</v>
          </cell>
          <cell r="E53" t="str">
            <v>比如县农业农村和科技水利局</v>
          </cell>
          <cell r="F53" t="str">
            <v>各乡镇</v>
          </cell>
          <cell r="G53">
            <v>45736</v>
          </cell>
          <cell r="H53" t="str">
            <v>国家投资</v>
          </cell>
          <cell r="I53">
            <v>110</v>
          </cell>
          <cell r="J53">
            <v>110</v>
          </cell>
        </row>
        <row r="54">
          <cell r="B54" t="str">
            <v>比如县比如镇擦隆村供水改造项目</v>
          </cell>
          <cell r="C54" t="str">
            <v>新建蓄水池、25m³管道开挖1535米及附属设施 </v>
          </cell>
          <cell r="D54" t="str">
            <v>计划新开工</v>
          </cell>
          <cell r="E54" t="str">
            <v>比如县农业农村和科技水利局</v>
          </cell>
          <cell r="F54" t="str">
            <v>比如镇</v>
          </cell>
          <cell r="G54">
            <v>45736</v>
          </cell>
          <cell r="H54" t="str">
            <v>国家投资</v>
          </cell>
          <cell r="I54">
            <v>139.56</v>
          </cell>
          <cell r="J54">
            <v>139.56</v>
          </cell>
        </row>
        <row r="55">
          <cell r="B55" t="str">
            <v>比如县达塘乡玛擦村乡村振兴示范附属提升项目</v>
          </cell>
          <cell r="C55" t="str">
            <v>达塘乡玛擦村实施村内道路硬化2479.74平方米（含行政村1046.16平方米、自然村1433.58平方米）；在行政村新建盖板排水沟101.03米、无盖排水沟42.89、蓄水池1座，排水沟清淤50米；在自然村新建盖板排水沟119.24米、无盖排水沟659.74米、过路涵洞29.5米；实施相关附属工程</v>
          </cell>
          <cell r="D55" t="str">
            <v>计划新开工</v>
          </cell>
          <cell r="E55" t="str">
            <v>比如县农业农村和科技水利局</v>
          </cell>
          <cell r="F55" t="str">
            <v>达塘乡</v>
          </cell>
          <cell r="G55">
            <v>45736</v>
          </cell>
          <cell r="H55" t="str">
            <v>国家投资</v>
          </cell>
          <cell r="I55">
            <v>177.97</v>
          </cell>
          <cell r="J55">
            <v>177.97</v>
          </cell>
        </row>
        <row r="56">
          <cell r="B56" t="str">
            <v>比如县夏曲镇伯托村温泉康养提升项目</v>
          </cell>
          <cell r="C56" t="str">
            <v>项目主要建设内容为1#楼包括坡屋面703.96㎡、平屋面115.14㎡、窗拆换62.70㎡；2#楼包括平屋面77.10㎡、阳光棚更换屋面玻璃242.52㎡、阳关棚遮阳帘更换485.04㎡、窗拆换40.35㎡；3#楼包括平屋面263.88㎡、阳光棚更换屋面玻璃86.83㎡、阳关棚遮阳帘更换173.65㎡、窗拆换14㎡；泡池包括坡屋面72.24㎡、窗拆换17.7㎡；原游泳池改造包括阳光棚换屋面玻璃545.41㎡、地面砖65.8㎡、铝扣板吊顶65.8㎡、卫生间木隔断30㎡；室外附属工程包括铁栏杆拆换381m、JS防水80㎡；设备及工器具购置等。</v>
          </cell>
          <cell r="D56" t="str">
            <v>计划新开工</v>
          </cell>
          <cell r="E56" t="str">
            <v>比如县农业农村和科技水利局</v>
          </cell>
          <cell r="F56" t="str">
            <v>夏曲镇</v>
          </cell>
          <cell r="G56">
            <v>45736</v>
          </cell>
          <cell r="H56" t="str">
            <v>国家投资</v>
          </cell>
          <cell r="I56">
            <v>205.5</v>
          </cell>
          <cell r="J56">
            <v>195.95</v>
          </cell>
        </row>
        <row r="57">
          <cell r="B57" t="str">
            <v>比如县白嘎乡扶贫经营用房护坡改造项目</v>
          </cell>
          <cell r="C57" t="str">
            <v>新建护坡改造60米高15米宽4米及附属工程</v>
          </cell>
          <cell r="D57" t="str">
            <v>计划新开工</v>
          </cell>
          <cell r="E57" t="str">
            <v>比如县农业农村和科技水利局</v>
          </cell>
          <cell r="F57" t="str">
            <v>白嘎乡</v>
          </cell>
          <cell r="G57">
            <v>45736</v>
          </cell>
          <cell r="H57" t="str">
            <v>国家投资</v>
          </cell>
          <cell r="I57">
            <v>320</v>
          </cell>
          <cell r="J57">
            <v>260</v>
          </cell>
        </row>
        <row r="58">
          <cell r="B58" t="str">
            <v>比如县易地搬迁小区附属改造项目</v>
          </cell>
          <cell r="C58" t="str">
            <v>易地搬迁小区排水管网改造、消防水改造及附属设施。</v>
          </cell>
          <cell r="D58" t="str">
            <v>计划新开工</v>
          </cell>
          <cell r="E58" t="str">
            <v>比如县农业农村和科技水利局</v>
          </cell>
          <cell r="F58" t="str">
            <v>比如镇</v>
          </cell>
          <cell r="G58">
            <v>45736</v>
          </cell>
          <cell r="H58" t="str">
            <v>国家投资</v>
          </cell>
          <cell r="I58">
            <v>353.23</v>
          </cell>
          <cell r="J58">
            <v>336.72</v>
          </cell>
        </row>
        <row r="59">
          <cell r="B59" t="str">
            <v>比如县温室大棚提升改造项目</v>
          </cell>
          <cell r="C59" t="str">
            <v>项目主要建设内容为单体房屋改造361.68㎡，大棚顶薄膜更换71185.59㎡，大棚顶卷膜机更换53个，强电工程1502.7m，及设备及工器具购置等。  </v>
          </cell>
          <cell r="D59" t="str">
            <v>计划新开工</v>
          </cell>
          <cell r="E59" t="str">
            <v>比如县农业农村和科技水利局</v>
          </cell>
          <cell r="F59" t="str">
            <v>比如镇</v>
          </cell>
          <cell r="G59">
            <v>45736</v>
          </cell>
          <cell r="H59" t="str">
            <v>国家投资</v>
          </cell>
          <cell r="I59">
            <v>219.1</v>
          </cell>
          <cell r="J59">
            <v>207.78</v>
          </cell>
        </row>
        <row r="60">
          <cell r="B60" t="str">
            <v>比如县易地搬迁小区基础设施提升改造项目</v>
          </cell>
          <cell r="C60" t="str">
            <v>新建易地搬迁储物房7个及排水沟改造项目  </v>
          </cell>
          <cell r="D60" t="str">
            <v>计划新开工</v>
          </cell>
          <cell r="E60" t="str">
            <v>比如县农业农村和科技水利局</v>
          </cell>
          <cell r="F60" t="str">
            <v>比如镇</v>
          </cell>
          <cell r="G60">
            <v>45736</v>
          </cell>
          <cell r="H60" t="str">
            <v>国家投资</v>
          </cell>
          <cell r="I60">
            <v>351.56</v>
          </cell>
          <cell r="J60">
            <v>343.71</v>
          </cell>
        </row>
        <row r="61">
          <cell r="B61" t="str">
            <v>比如县茶曲乡塔果村人居环境整治项目</v>
          </cell>
          <cell r="C61" t="str">
            <v>该项目主要对附属工程进行建设。其中，建设垃圾房104.86㎡，附属工程包括村庄道路（含院坝）8525.00㎡、人行道645.00㎡、室外门前硬化50.00㎡、道路边沟1228.00m、路缘石391.00m、太阳能路灯65盏、钢带增强PE螺旋波纹管（DN300）612.00m、PVC-U排水管（DE200）144.00m、砖砌体平算式单算雨水口53个、雨水检查井28座、室外强电工程1项。</v>
          </cell>
          <cell r="D61" t="str">
            <v>计划新开工</v>
          </cell>
          <cell r="E61" t="str">
            <v>比如县农业农村和科技水利局</v>
          </cell>
          <cell r="F61" t="str">
            <v>茶曲乡</v>
          </cell>
          <cell r="G61">
            <v>45736</v>
          </cell>
          <cell r="H61" t="str">
            <v>国家投资</v>
          </cell>
          <cell r="I61">
            <v>402.22</v>
          </cell>
          <cell r="J61">
            <v>374</v>
          </cell>
        </row>
        <row r="62">
          <cell r="B62" t="str">
            <v>比如县良曲乡吉日村人居环境整治项目</v>
          </cell>
          <cell r="C62" t="str">
            <v>道路硬化5160.99㎡、改建预应力混凝土桥1座，购置安装相关设施设备以及其他附属工程。</v>
          </cell>
          <cell r="D62" t="str">
            <v>计划新开工</v>
          </cell>
          <cell r="E62" t="str">
            <v>比如县农业农村和科技水利局</v>
          </cell>
          <cell r="F62" t="str">
            <v>良曲乡</v>
          </cell>
          <cell r="G62">
            <v>45736</v>
          </cell>
          <cell r="H62" t="str">
            <v>国家投资</v>
          </cell>
          <cell r="I62">
            <v>662.15</v>
          </cell>
          <cell r="J62">
            <v>645.67</v>
          </cell>
        </row>
        <row r="63">
          <cell r="B63" t="str">
            <v>比如县玉贡、萨玛村温室大棚水电改造项目</v>
          </cell>
          <cell r="C63" t="str">
            <v>项目主要建设内容为1、 玉贡村新建圆形水井3座，敷设给水管道4679.4m；萨玛村新建圆形水井2座，敷设给水管道1544.3m。 2、 玉贡村大棚强电工程10530.83m，道路破除及恢复768.56㎡等。  </v>
          </cell>
          <cell r="D63" t="str">
            <v>计划新开工</v>
          </cell>
          <cell r="E63" t="str">
            <v>比如县农业农村和科技水利局</v>
          </cell>
          <cell r="F63" t="str">
            <v>比如镇</v>
          </cell>
          <cell r="G63">
            <v>45736</v>
          </cell>
          <cell r="H63" t="str">
            <v>国家投资</v>
          </cell>
          <cell r="I63">
            <v>644.26</v>
          </cell>
          <cell r="J63">
            <v>614.27</v>
          </cell>
        </row>
        <row r="64">
          <cell r="B64" t="str">
            <v>那曲市比如县比如镇迦然村人居环境建设项目</v>
          </cell>
          <cell r="C64" t="str">
            <v>建设1#供水房82.01㎡，2#供水房82.01㎡，1#室外厕所26.46㎡，2#室外厕所26.46㎡，附属工程包括垃圾桶26个、机井2座、室外给排水1项、室外电气1项，道路工程包括道路土石方工程1项、新建道路4484.69㎡、涵洞22.00m、边沟1045.00m、单柱式标志标牌6个、减速带38.00m、波形护栏276.00m、人行道路硬化1756.20㎡。  </v>
          </cell>
          <cell r="D64" t="str">
            <v>计划新开工</v>
          </cell>
          <cell r="E64" t="str">
            <v>比如县农业农村和科技水利局</v>
          </cell>
          <cell r="F64" t="str">
            <v>比如镇</v>
          </cell>
          <cell r="G64">
            <v>45736</v>
          </cell>
          <cell r="H64" t="str">
            <v>国家投资</v>
          </cell>
          <cell r="I64">
            <v>645.08</v>
          </cell>
          <cell r="J64">
            <v>628.85</v>
          </cell>
        </row>
        <row r="65">
          <cell r="B65" t="str">
            <v>比如县比如镇吉前村中桥改造工程项目</v>
          </cell>
          <cell r="C65" t="str">
            <v>通往比如镇唯一道路，拆除重建吉前村中桥长度70米，宽度5.5米。</v>
          </cell>
          <cell r="D65" t="str">
            <v>计划新开工</v>
          </cell>
          <cell r="E65" t="str">
            <v>比如县交通运输局</v>
          </cell>
          <cell r="F65" t="str">
            <v>比如镇</v>
          </cell>
          <cell r="G65">
            <v>45736</v>
          </cell>
          <cell r="H65" t="str">
            <v>国家投资</v>
          </cell>
          <cell r="I65">
            <v>661.39</v>
          </cell>
          <cell r="J65">
            <v>487</v>
          </cell>
        </row>
        <row r="66">
          <cell r="B66" t="str">
            <v>比如县茶曲乡多硕卡村人居环境整治项目</v>
          </cell>
          <cell r="C66" t="str">
            <v>项目的建设内容包括旱厕、供水房、附属工程、道路工程、照明工程及给水工程。其中：旱厕52.92㎡（共2栋，单栋建筑面积26.46㎡），供水房82.01㎡，附属工程包括垃圾桶80个、室外电气1项、入户硬化2997.88㎡，道路工程包括土石方工程（挖方6270.00m³、填方926.00m³、弃方5344.00m³）、混凝土道路（支路）9148.62㎡、混凝土道路（巷路）1242.37㎡、挖出旧路面1472.00㎡、盖板边沟4116.00m、单柱式标志牌5套，照明工程包括太阳能路灯68盏。</v>
          </cell>
          <cell r="D66" t="str">
            <v>计划新开工</v>
          </cell>
          <cell r="E66" t="str">
            <v>比如县农业农村和科技水利局</v>
          </cell>
          <cell r="F66" t="str">
            <v>茶曲乡</v>
          </cell>
          <cell r="G66">
            <v>45736</v>
          </cell>
          <cell r="H66" t="str">
            <v>国家投资</v>
          </cell>
          <cell r="I66">
            <v>750.02</v>
          </cell>
          <cell r="J66">
            <v>668.3</v>
          </cell>
        </row>
        <row r="67">
          <cell r="B67" t="str">
            <v>比如县羊秀乡贡宁村人居环境整治项目</v>
          </cell>
          <cell r="C67" t="str">
            <v>道路工程：路基8752.96㎡、路面工程7668.46㎡、盖板沟180米、边沟576米、波形护栏909米、旱厕2个（64.48㎡）购置75盏路灯、20个垃圾桶及附属设施。</v>
          </cell>
          <cell r="D67" t="str">
            <v>计划新开工</v>
          </cell>
          <cell r="E67" t="str">
            <v>比如县农业农村和科技水利局</v>
          </cell>
          <cell r="F67" t="str">
            <v>羊秀乡</v>
          </cell>
          <cell r="G67">
            <v>45737</v>
          </cell>
          <cell r="H67" t="str">
            <v>国家投资</v>
          </cell>
          <cell r="I67">
            <v>933.78</v>
          </cell>
          <cell r="J67">
            <v>817.42</v>
          </cell>
        </row>
        <row r="68">
          <cell r="B68" t="str">
            <v>比如县茶曲乡郭那村人居环境建设项目</v>
          </cell>
          <cell r="C68" t="str">
            <v>新建室外旱厕52.92㎡（共2栋，单栋建筑面积26.46㎡），以及附属总平工程；新建道路长度3446.905m，其中支路5条，长度2693.324m，巷路4条，长度753.581m。</v>
          </cell>
          <cell r="D68" t="str">
            <v>计划新开工</v>
          </cell>
          <cell r="E68" t="str">
            <v>比如县农业农村和科技水利局</v>
          </cell>
          <cell r="F68" t="str">
            <v>茶曲乡</v>
          </cell>
          <cell r="G68">
            <v>45736</v>
          </cell>
          <cell r="H68" t="str">
            <v>国家投资</v>
          </cell>
          <cell r="I68">
            <v>958.73</v>
          </cell>
          <cell r="J68">
            <v>917.06</v>
          </cell>
        </row>
        <row r="69">
          <cell r="B69" t="str">
            <v>比如县扎拉乡桑布村人居环境整治项目</v>
          </cell>
          <cell r="C69" t="str">
            <v>该项目主要建设内容为定居点1和定居点2。定居点1新建旱厕（共1栋，单栋建筑面积26.46㎡），供水房82.01㎡，垃圾桶50个，机井1座，供水房室外电气1项，入户硬化4624.24㎡；道路工程包括土石方工程（挖方4726.00㎡、填方1654.00㎡、弃方3072.00㎡）；混凝土道路（支路）9025.64㎡；挖出旧路面760.00㎡；盖板边沟2836.00m；单柱式标志牌7套；钢筋混凝土盖板涵10.00m；照明工程包括太阳能路灯56盏，定居点2新建旱（共2栋，单栋建筑面积26.46㎡），供水房82.01㎡，垃圾桶16个，机井1座，供水房室外电气1项，入户硬化1580.46㎡；道路工程包括土石方工程（挖方642.00㎡、填方225.00㎡、弃方417.00㎡）；混凝土道路（支路）1347.59㎡；挖出旧路面760.00㎡；盖板边沟384.00m；照明工程包括太阳能路灯9盏。</v>
          </cell>
          <cell r="D69" t="str">
            <v>计划新开工</v>
          </cell>
          <cell r="E69" t="str">
            <v>比如县农业农村和科技水利局</v>
          </cell>
          <cell r="F69" t="str">
            <v>扎拉乡</v>
          </cell>
          <cell r="G69">
            <v>45736</v>
          </cell>
          <cell r="H69" t="str">
            <v>国家投资</v>
          </cell>
          <cell r="I69">
            <v>1061.35</v>
          </cell>
          <cell r="J69">
            <v>914.6</v>
          </cell>
        </row>
        <row r="70">
          <cell r="B70" t="str">
            <v>比如县羊秀乡朵给村人居环境整治项目</v>
          </cell>
          <cell r="C70" t="str">
            <v>道路工程：路基18985.82㎡、路面工程16264.82㎡、盖板沟4469米、钢筋混泥土承插管111米、旱厕2个（64.48㎡）购置75盏路灯、13个垃圾桶及附属设施。 </v>
          </cell>
          <cell r="D70" t="str">
            <v>计划新开工</v>
          </cell>
          <cell r="E70" t="str">
            <v>比如县农业农村和科技水利局</v>
          </cell>
          <cell r="F70" t="str">
            <v>羊秀乡</v>
          </cell>
          <cell r="G70">
            <v>45736</v>
          </cell>
          <cell r="H70" t="str">
            <v>国家投资</v>
          </cell>
          <cell r="I70">
            <v>1429.59</v>
          </cell>
          <cell r="J70">
            <v>1050.5</v>
          </cell>
        </row>
        <row r="71">
          <cell r="B71" t="str">
            <v>比如县恰则乡底吾达村人居环境整治项目</v>
          </cell>
          <cell r="C71" t="str">
            <v>新建1-6号路道路硬化3.7公里，新建混凝土桥梁一座 、排水沟2.1公里、公共卫生间1座、购置路灯78盏、垃圾桶24组及其他附属设施。  </v>
          </cell>
          <cell r="D71" t="str">
            <v>计划新开工</v>
          </cell>
          <cell r="E71" t="str">
            <v>比如县农业农村和科技水利局</v>
          </cell>
          <cell r="F71" t="str">
            <v>恰则乡</v>
          </cell>
          <cell r="G71">
            <v>45736</v>
          </cell>
          <cell r="H71" t="str">
            <v>国家投资</v>
          </cell>
          <cell r="I71">
            <v>1375.7</v>
          </cell>
          <cell r="J71">
            <v>952.5</v>
          </cell>
        </row>
        <row r="72">
          <cell r="B72" t="str">
            <v>比如县布曲河道治理工程</v>
          </cell>
          <cell r="C72" t="str">
            <v>治理河道总长3580M,新建防洪堤3238.20m，河道治理清淤496.78M新建沉砂池1座</v>
          </cell>
          <cell r="D72" t="str">
            <v>计划新开工</v>
          </cell>
          <cell r="E72" t="str">
            <v>比如县农业农村和科技水利局</v>
          </cell>
          <cell r="F72" t="str">
            <v>比如镇</v>
          </cell>
          <cell r="G72">
            <v>45736</v>
          </cell>
          <cell r="H72" t="str">
            <v>国家投资</v>
          </cell>
          <cell r="I72">
            <v>1818.03</v>
          </cell>
          <cell r="J72">
            <v>1410.77</v>
          </cell>
        </row>
        <row r="73">
          <cell r="B73" t="str">
            <v>那曲市比如“千万工程”比如县比如镇五个居委会道路提升项目（比如南路）</v>
          </cell>
          <cell r="C73" t="str">
            <v>新建道路总长185.546m及附属</v>
          </cell>
          <cell r="D73" t="str">
            <v>计划新开工</v>
          </cell>
          <cell r="E73" t="str">
            <v>比如县住房和
城乡建设局</v>
          </cell>
          <cell r="F73" t="str">
            <v>比如镇</v>
          </cell>
          <cell r="G73">
            <v>45736</v>
          </cell>
          <cell r="H73" t="str">
            <v>援藏资金</v>
          </cell>
          <cell r="I73">
            <v>399.85</v>
          </cell>
          <cell r="J73">
            <v>399.85</v>
          </cell>
        </row>
        <row r="74">
          <cell r="B74" t="str">
            <v>那曲市比如“千万工程”比如县比如镇五个居委会道路提升项目（宁波北路）</v>
          </cell>
          <cell r="C74" t="str">
            <v>新建道路总长167.718m及附属</v>
          </cell>
          <cell r="D74" t="str">
            <v>计划新开工</v>
          </cell>
          <cell r="E74" t="str">
            <v>比如县住房和
城乡建设局</v>
          </cell>
          <cell r="F74" t="str">
            <v>比如镇</v>
          </cell>
          <cell r="G74">
            <v>45736</v>
          </cell>
          <cell r="H74" t="str">
            <v>援藏资金</v>
          </cell>
          <cell r="I74">
            <v>443.9</v>
          </cell>
          <cell r="J74">
            <v>443.9</v>
          </cell>
        </row>
        <row r="75">
          <cell r="B75" t="str">
            <v>那曲市比如“千万工程”（五个居委会基础设施提升工程）</v>
          </cell>
          <cell r="C75" t="str">
            <v>滨河路柳叶公园、双拥口袋公园、帐篷营地、城西环境整治</v>
          </cell>
          <cell r="D75" t="str">
            <v>计划新开工</v>
          </cell>
          <cell r="E75" t="str">
            <v>比如县住房和
城乡建设局</v>
          </cell>
          <cell r="F75" t="str">
            <v>比如镇</v>
          </cell>
          <cell r="G75">
            <v>45736</v>
          </cell>
          <cell r="H75" t="str">
            <v>援藏资金</v>
          </cell>
          <cell r="I75">
            <v>799.96</v>
          </cell>
          <cell r="J75">
            <v>581.59</v>
          </cell>
        </row>
        <row r="76">
          <cell r="B76" t="str">
            <v>比如县生活垃圾分拣场建设项目</v>
          </cell>
          <cell r="C76" t="str">
            <v>新建总晾晒场为4530平方米生活垃圾分拣场1座，日处理规模7.5吨/天。主要建设内容包括垃圾分拣场、管理用房、调节池以及附属工程。垃圾分拣场含C30片石混凝土垃圾坝276.44米、导气石笼4座、铁艺大门1樘、截洪沟138.50米、渗沥液导排盲沟85.20米、防飞散网276.44米、地下水监测井5座以及防渗工程、土方工程、渗滤液回喷回灌系统、临时道路等；建设管理用房24.35平方米、调节池134.40平方米；购置安装附属设施设备，实施相关附属工程。</v>
          </cell>
          <cell r="D76" t="str">
            <v>计划新开工</v>
          </cell>
          <cell r="E76" t="str">
            <v>比如县住房和
城乡建设局</v>
          </cell>
          <cell r="F76" t="str">
            <v>比如镇</v>
          </cell>
          <cell r="G76">
            <v>45736</v>
          </cell>
          <cell r="H76" t="str">
            <v>财政统筹解决</v>
          </cell>
          <cell r="I76">
            <v>1121</v>
          </cell>
          <cell r="J76">
            <v>1121</v>
          </cell>
        </row>
        <row r="77">
          <cell r="B77" t="str">
            <v>比如县乡村振兴产业扶持项目（芜根饮料厂建设）</v>
          </cell>
          <cell r="C77" t="str">
            <v>本项目总用地面积为16427.58平方米，新建厂房3923.10平方米，新建综合楼918.06平方米，阳光大棚1718.21平方米，地下设备用房面积为443.88平方米。项目另涉及室外附属工程。</v>
          </cell>
          <cell r="D77" t="str">
            <v>计划新开工</v>
          </cell>
          <cell r="E77" t="str">
            <v>经信商务局</v>
          </cell>
          <cell r="F77" t="str">
            <v>比如镇</v>
          </cell>
          <cell r="G77">
            <v>45767</v>
          </cell>
          <cell r="H77" t="str">
            <v>援藏资金</v>
          </cell>
          <cell r="I77">
            <v>3153</v>
          </cell>
          <cell r="J77">
            <v>0</v>
          </cell>
        </row>
        <row r="78">
          <cell r="B78" t="str">
            <v>比如县多然中桥改造工程</v>
          </cell>
          <cell r="C78" t="str">
            <v>桥梁全长66.08米</v>
          </cell>
          <cell r="D78" t="str">
            <v>计划新开工</v>
          </cell>
          <cell r="E78" t="str">
            <v>比如县交通局</v>
          </cell>
          <cell r="F78" t="str">
            <v>香曲乡</v>
          </cell>
          <cell r="G78">
            <v>45767</v>
          </cell>
          <cell r="H78" t="str">
            <v>援藏资金</v>
          </cell>
          <cell r="I78">
            <v>1004.57</v>
          </cell>
          <cell r="J78">
            <v>1004.57</v>
          </cell>
        </row>
        <row r="79">
          <cell r="B79" t="str">
            <v>那曲市比如县“两山”理论实践区（土地污染防治与科普示范点）</v>
          </cell>
          <cell r="C79" t="str">
            <v>建设藏药实验基地4156平方米、“两山”理论研学科普基地529.15平方米，实施“两山”理论研学科普基地装饰、布展415.35平方米，实施土壤重构、植被重建、挂网喷播等工程，实施土壤质量、地下水、中药质量监测管护以及复垦管护工程，实施排水沟362米、生产路952米（透水混凝土路面宽2米）等配套工程。</v>
          </cell>
          <cell r="D79" t="str">
            <v>计划新开工</v>
          </cell>
          <cell r="E79" t="str">
            <v>生态环境局
比如县分局</v>
          </cell>
          <cell r="F79" t="str">
            <v>比如镇</v>
          </cell>
          <cell r="G79">
            <v>45767</v>
          </cell>
          <cell r="H79" t="str">
            <v>国家投资</v>
          </cell>
          <cell r="I79">
            <v>2470.86</v>
          </cell>
          <cell r="J79">
            <v>986.86</v>
          </cell>
        </row>
        <row r="80">
          <cell r="B80" t="str">
            <v>那曲市比如县筑牢中华民族共同体意识宣传长廊建设项目</v>
          </cell>
          <cell r="C80" t="str">
            <v>在县内实施筑牢中华民族共同体意识宣传长廊建设</v>
          </cell>
          <cell r="D80" t="str">
            <v>计划新开工</v>
          </cell>
          <cell r="E80" t="str">
            <v>县委统战部</v>
          </cell>
          <cell r="F80" t="str">
            <v>比如镇</v>
          </cell>
          <cell r="G80">
            <v>45767</v>
          </cell>
          <cell r="H80" t="str">
            <v>援藏计划外</v>
          </cell>
          <cell r="I80">
            <v>197</v>
          </cell>
          <cell r="J80">
            <v>197</v>
          </cell>
        </row>
        <row r="81">
          <cell r="B81" t="str">
            <v>西藏娜若重要湿地保护与修复项目</v>
          </cell>
          <cell r="C81" t="str">
            <v>湿地保护与修复工程，包括聘用管护人员、购置巡护设备、湿地生态修复、边界标识、湿地管理系统开发、湿地监控系统建设。</v>
          </cell>
          <cell r="D81" t="str">
            <v>计划新开工</v>
          </cell>
          <cell r="E81" t="str">
            <v>自然资源局</v>
          </cell>
          <cell r="F81" t="str">
            <v>白嘎乡</v>
          </cell>
          <cell r="G81">
            <v>45767</v>
          </cell>
          <cell r="H81" t="str">
            <v>中央财政林业草原生态保护回复资金</v>
          </cell>
          <cell r="I81">
            <v>1420</v>
          </cell>
          <cell r="J81">
            <v>1420</v>
          </cell>
        </row>
        <row r="82">
          <cell r="C82" t="str">
            <v>—————</v>
          </cell>
          <cell r="D82" t="str">
            <v>————</v>
          </cell>
          <cell r="E82" t="str">
            <v>————</v>
          </cell>
        </row>
        <row r="82">
          <cell r="I82" t="e">
            <v>#N/A</v>
          </cell>
          <cell r="J82">
            <v>225401.729153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申报版"/>
      <sheetName val="3.9进度"/>
      <sheetName val="32"/>
      <sheetName val="下拉列表"/>
      <sheetName val="筛选分析-(列G) (计数)"/>
    </sheetNames>
    <sheetDataSet>
      <sheetData sheetId="0">
        <row r="2">
          <cell r="C2" t="str">
            <v>万元</v>
          </cell>
          <cell r="D2" t="str">
            <v>制表单位：</v>
          </cell>
          <cell r="E2" t="str">
            <v>发改委（项目专班）</v>
          </cell>
        </row>
        <row r="3">
          <cell r="B3" t="str">
            <v>项目名称</v>
          </cell>
          <cell r="C3" t="str">
            <v>建筑规模</v>
          </cell>
          <cell r="D3" t="str">
            <v>项目性质</v>
          </cell>
          <cell r="E3" t="str">
            <v>项目主管</v>
          </cell>
          <cell r="F3" t="str">
            <v>计划开工日期</v>
          </cell>
          <cell r="G3" t="str">
            <v>2025年3月9日进展情况</v>
          </cell>
          <cell r="H3" t="str">
            <v>施工许可证办理情况</v>
          </cell>
          <cell r="I3" t="str">
            <v>资金来源</v>
          </cell>
          <cell r="J3" t="str">
            <v>总投资</v>
          </cell>
          <cell r="K3" t="str">
            <v>到位资金</v>
          </cell>
          <cell r="L3" t="str">
            <v>资金到位时间</v>
          </cell>
          <cell r="M3" t="str">
            <v>资金到位率</v>
          </cell>
          <cell r="N3" t="str">
            <v>进度条</v>
          </cell>
          <cell r="O3" t="str">
            <v>备注</v>
          </cell>
        </row>
        <row r="4">
          <cell r="B4" t="str">
            <v>比如县茶曲乡河道治理工程</v>
          </cell>
          <cell r="C4" t="str">
            <v>铺设220毫米厚C30混凝土硬化路面661. 20平方米（道路总长46米、路面宽度最宽处24米、最窄处9米），安装成品车档20个、成品减速带11米、高3米C20毛石混凝土挡墙21. 23米、高1. 2米混凝土护栏49. 26米、高1. 2米金属栏杆5. 4米、含盖板砖砌排水沟81. 20米、菱形骨架护坡119. 61平方米、成品标识牌4个，实施土石方工程、拆除工程、室外强电工程等附属工程。</v>
          </cell>
          <cell r="D4" t="str">
            <v>计划新开工</v>
          </cell>
          <cell r="E4" t="str">
            <v>比如县农业农村和科技水利局</v>
          </cell>
          <cell r="F4">
            <v>45736</v>
          </cell>
          <cell r="G4" t="str">
            <v>完成招标，计划3月7日前纳统入库。</v>
          </cell>
        </row>
        <row r="4">
          <cell r="I4" t="str">
            <v>申请国家投资</v>
          </cell>
          <cell r="J4">
            <v>1660.26</v>
          </cell>
          <cell r="K4">
            <v>1660.26</v>
          </cell>
          <cell r="L4">
            <v>45505</v>
          </cell>
          <cell r="M4">
            <v>1</v>
          </cell>
          <cell r="N4">
            <v>1</v>
          </cell>
          <cell r="O4" t="str">
            <v>具备纳统条件</v>
          </cell>
        </row>
        <row r="5">
          <cell r="B5" t="str">
            <v>那曲市比如“千万工程”（五个居委会基础设施提升工程）</v>
          </cell>
          <cell r="C5" t="str">
            <v>滨河路柳叶公园、双拥口袋公园、帐篷营地、城西环境整治</v>
          </cell>
          <cell r="D5" t="str">
            <v>计划新开工</v>
          </cell>
          <cell r="E5" t="str">
            <v>比如县住房和
城乡建设局</v>
          </cell>
          <cell r="F5">
            <v>45736</v>
          </cell>
          <cell r="G5" t="str">
            <v>完成招标，计划3月7日前纳统入库。</v>
          </cell>
          <cell r="H5" t="str">
            <v>完成</v>
          </cell>
          <cell r="I5" t="str">
            <v>援藏资金</v>
          </cell>
          <cell r="J5">
            <v>799.96</v>
          </cell>
          <cell r="K5">
            <v>581.59</v>
          </cell>
          <cell r="L5">
            <v>45461</v>
          </cell>
          <cell r="M5">
            <v>0.72702385119256</v>
          </cell>
          <cell r="N5">
            <v>1</v>
          </cell>
        </row>
        <row r="6">
          <cell r="B6" t="str">
            <v>比如县多然中桥改造工程</v>
          </cell>
          <cell r="C6" t="str">
            <v>桥梁全长66.08米</v>
          </cell>
          <cell r="D6" t="str">
            <v>计划新开工</v>
          </cell>
          <cell r="E6" t="str">
            <v>比如县交通局</v>
          </cell>
          <cell r="F6">
            <v>45767</v>
          </cell>
          <cell r="G6" t="str">
            <v>完成招标，计划3月7日前纳统入库。</v>
          </cell>
        </row>
        <row r="6">
          <cell r="I6" t="str">
            <v>援藏资金</v>
          </cell>
          <cell r="J6">
            <v>1004.57</v>
          </cell>
          <cell r="K6">
            <v>1004.57</v>
          </cell>
          <cell r="L6">
            <v>45458</v>
          </cell>
          <cell r="M6">
            <v>0</v>
          </cell>
          <cell r="N6">
            <v>1</v>
          </cell>
        </row>
        <row r="7">
          <cell r="B7" t="str">
            <v>西藏娜若重要湿地保护与修复项目</v>
          </cell>
          <cell r="C7" t="str">
            <v>湿地保护与修复工程，包括聘用管护人员、购置巡护设备、湿地生态修复、边界标识、湿地管理系统开发、湿地监控系统建设。</v>
          </cell>
          <cell r="D7" t="str">
            <v>计划新开工</v>
          </cell>
          <cell r="E7" t="str">
            <v>自然资源局</v>
          </cell>
          <cell r="F7">
            <v>45767</v>
          </cell>
          <cell r="G7" t="str">
            <v>完成招标，计划3月7日前纳统入库。</v>
          </cell>
          <cell r="H7" t="str">
            <v>无需办理</v>
          </cell>
          <cell r="I7" t="str">
            <v>中央财政林业草原生态保护回复资金</v>
          </cell>
          <cell r="J7">
            <v>1420</v>
          </cell>
          <cell r="K7">
            <v>1420</v>
          </cell>
          <cell r="L7">
            <v>45505</v>
          </cell>
          <cell r="M7">
            <v>1</v>
          </cell>
          <cell r="N7">
            <v>1</v>
          </cell>
          <cell r="O7" t="str">
            <v>具备纳统条件</v>
          </cell>
        </row>
        <row r="8">
          <cell r="B8" t="str">
            <v>比如县红色水泥桥、1号水泥桥改造工程</v>
          </cell>
          <cell r="C8" t="str">
            <v>比如县红色水泥桥（新建桥梁上部结构（1-13m预应力混凝土简支空心板）、下部结构和附属工程、标志标牌等，桥梁全长20.02m），1号水泥桥改造工程（新建桥梁上部结构（1-10m普通钢筋砼现浇梁板）、下部结构和附属工程、标志标牌等，桥梁全长20m）</v>
          </cell>
          <cell r="D8" t="str">
            <v>计划新开工</v>
          </cell>
          <cell r="E8" t="str">
            <v>比如县交通运输局</v>
          </cell>
          <cell r="F8">
            <v>45736</v>
          </cell>
          <cell r="G8" t="str">
            <v>完成招标，计划3月7日前纳统入库。</v>
          </cell>
        </row>
        <row r="8">
          <cell r="I8" t="str">
            <v>2024年车辆购置税收入补助地方资金</v>
          </cell>
          <cell r="J8">
            <v>642</v>
          </cell>
          <cell r="K8">
            <v>642</v>
          </cell>
          <cell r="L8">
            <v>45458</v>
          </cell>
          <cell r="M8">
            <v>1</v>
          </cell>
          <cell r="N8">
            <v>1</v>
          </cell>
        </row>
        <row r="9">
          <cell r="B9" t="str">
            <v>比如县中小学、幼儿园基础设施及附属配套提升改造项目</v>
          </cell>
          <cell r="C9" t="str">
            <v>建设白嘎乡幼儿园周转房2326.36平方米、第二小学医务室改造88.93平方米、第二中学医务室改造218.36平方米、设备工器具购置以及其他相关配套工程。</v>
          </cell>
          <cell r="D9" t="str">
            <v>计划新开工</v>
          </cell>
          <cell r="E9" t="str">
            <v>比如县教育局</v>
          </cell>
          <cell r="F9">
            <v>45736</v>
          </cell>
          <cell r="G9" t="str">
            <v>完成招标，计划3月7日前纳统入库。</v>
          </cell>
        </row>
        <row r="9">
          <cell r="I9" t="str">
            <v>援藏计划外</v>
          </cell>
          <cell r="J9">
            <v>1000</v>
          </cell>
          <cell r="K9">
            <v>1000</v>
          </cell>
          <cell r="L9">
            <v>45635</v>
          </cell>
          <cell r="M9">
            <v>1</v>
          </cell>
          <cell r="N9">
            <v>1</v>
          </cell>
          <cell r="O9" t="str">
            <v>EPC模式</v>
          </cell>
        </row>
        <row r="10">
          <cell r="B10" t="str">
            <v>达塘乡小学改扩建供暖项目</v>
          </cell>
          <cell r="C10" t="str">
            <v>供暖面积9540㎡</v>
          </cell>
          <cell r="D10" t="str">
            <v>计划新开工</v>
          </cell>
          <cell r="E10" t="str">
            <v>比如县教育局</v>
          </cell>
          <cell r="F10">
            <v>45767</v>
          </cell>
          <cell r="G10" t="str">
            <v>3月7日初设送审，差造价。</v>
          </cell>
        </row>
        <row r="10">
          <cell r="I10" t="str">
            <v>国家投资</v>
          </cell>
          <cell r="J10">
            <v>702</v>
          </cell>
          <cell r="K10">
            <v>702</v>
          </cell>
          <cell r="L10">
            <v>45653</v>
          </cell>
          <cell r="M10">
            <v>1</v>
          </cell>
          <cell r="N10">
            <v>0.333333333333333</v>
          </cell>
          <cell r="O10" t="str">
            <v>可研、初设同步推进。</v>
          </cell>
        </row>
        <row r="11">
          <cell r="B11" t="str">
            <v>夏曲镇第二小学供暖项目</v>
          </cell>
          <cell r="C11" t="str">
            <v>供暖面积25800㎡</v>
          </cell>
          <cell r="D11" t="str">
            <v>计划新开工</v>
          </cell>
          <cell r="E11" t="str">
            <v>比如县教育局</v>
          </cell>
          <cell r="F11">
            <v>45767</v>
          </cell>
          <cell r="G11" t="str">
            <v>初设评审已出，施工图预计3月8日完成。</v>
          </cell>
        </row>
        <row r="11">
          <cell r="I11" t="str">
            <v>国家投资</v>
          </cell>
          <cell r="J11">
            <v>1898</v>
          </cell>
          <cell r="K11">
            <v>1898</v>
          </cell>
          <cell r="L11">
            <v>45653</v>
          </cell>
          <cell r="M11">
            <v>1</v>
          </cell>
          <cell r="N11">
            <v>0.5</v>
          </cell>
          <cell r="O11" t="str">
            <v>造价复核中，预计3月5日晚上回复给咨询公司</v>
          </cell>
        </row>
        <row r="12">
          <cell r="B12" t="str">
            <v>那曲市比如“千万工程”比如县比如镇五个居委会道路提升项目（比如南路）</v>
          </cell>
          <cell r="C12" t="str">
            <v>新建道路总长185.546m及附属</v>
          </cell>
          <cell r="D12" t="str">
            <v>计划新开工</v>
          </cell>
          <cell r="E12" t="str">
            <v>比如县住房和
城乡建设局</v>
          </cell>
          <cell r="F12">
            <v>45736</v>
          </cell>
          <cell r="G12" t="str">
            <v>前期已完成，正办理施工许可证。</v>
          </cell>
        </row>
        <row r="12">
          <cell r="I12" t="str">
            <v>援藏资金</v>
          </cell>
          <cell r="J12">
            <v>399.85</v>
          </cell>
          <cell r="K12">
            <v>399.85</v>
          </cell>
          <cell r="L12">
            <v>45461</v>
          </cell>
          <cell r="M12">
            <v>1</v>
          </cell>
          <cell r="N12">
            <v>1</v>
          </cell>
        </row>
        <row r="13">
          <cell r="B13" t="str">
            <v>那曲市比如“千万工程”比如县比如镇五个居委会道路提升项目（宁波北路）</v>
          </cell>
          <cell r="C13" t="str">
            <v>新建道路总长167.718m及附属</v>
          </cell>
          <cell r="D13" t="str">
            <v>计划新开工</v>
          </cell>
          <cell r="E13" t="str">
            <v>比如县住房和
城乡建设局</v>
          </cell>
          <cell r="F13">
            <v>45736</v>
          </cell>
          <cell r="G13" t="str">
            <v>前期已完成，正办理施工许可证。</v>
          </cell>
          <cell r="H13" t="str">
            <v>完成</v>
          </cell>
          <cell r="I13" t="str">
            <v>援藏资金</v>
          </cell>
          <cell r="J13">
            <v>443.9</v>
          </cell>
          <cell r="K13">
            <v>443.9</v>
          </cell>
          <cell r="L13">
            <v>45461</v>
          </cell>
          <cell r="M13">
            <v>1</v>
          </cell>
          <cell r="N13">
            <v>1</v>
          </cell>
        </row>
        <row r="14">
          <cell r="B14" t="str">
            <v>比如县生活垃圾分拣场建设项目</v>
          </cell>
          <cell r="C14" t="str">
            <v>新建总晾晒场为4530平方米生活垃圾分拣场1座，日处理规模7.5吨/天。主要建设内容包括垃圾分拣场、管理用房、调节池以及附属工程。垃圾分拣场含C30片石混凝土垃圾坝276.44米、导气石笼4座、铁艺大门1樘、截洪沟138.50米、渗沥液导排盲沟85.20米、防飞散网276.44米、地下水监测井5座以及防渗工程、土方工程、渗滤液回喷回灌系统、临时道路等；建设管理用房24.35平方米、调节池134.40平方米；购置安装附属设施设备，实施相关附属工程。</v>
          </cell>
          <cell r="D14" t="str">
            <v>计划新开工</v>
          </cell>
          <cell r="E14" t="str">
            <v>比如县住房和
城乡建设局</v>
          </cell>
          <cell r="F14">
            <v>45736</v>
          </cell>
          <cell r="G14" t="str">
            <v>前期已完成，正办理施工许可证。监理正在签订合同。</v>
          </cell>
        </row>
        <row r="14">
          <cell r="I14" t="str">
            <v>财政统筹解决</v>
          </cell>
          <cell r="J14">
            <v>1121</v>
          </cell>
          <cell r="K14">
            <v>1121</v>
          </cell>
          <cell r="L14">
            <v>45536</v>
          </cell>
          <cell r="M14">
            <v>1</v>
          </cell>
          <cell r="N14">
            <v>1</v>
          </cell>
          <cell r="O14" t="str">
            <v>EPC模式</v>
          </cell>
        </row>
        <row r="15">
          <cell r="B15" t="str">
            <v>夏曲镇幸福院</v>
          </cell>
          <cell r="C15" t="str">
            <v>夏曲镇幸福院</v>
          </cell>
          <cell r="D15" t="str">
            <v>计划新开工</v>
          </cell>
          <cell r="E15" t="str">
            <v>比如县民政和
退役军人事务局</v>
          </cell>
          <cell r="F15">
            <v>45767</v>
          </cell>
          <cell r="G15" t="str">
            <v>施工图审查差概算批复；初代可确认概算表。</v>
          </cell>
        </row>
        <row r="15">
          <cell r="I15" t="str">
            <v>国家投资</v>
          </cell>
          <cell r="J15">
            <v>300</v>
          </cell>
          <cell r="K15">
            <v>300</v>
          </cell>
          <cell r="L15">
            <v>45662</v>
          </cell>
          <cell r="M15">
            <v>1</v>
          </cell>
          <cell r="N15">
            <v>0.333333333333333</v>
          </cell>
          <cell r="O15" t="str">
            <v>初代可</v>
          </cell>
        </row>
        <row r="16">
          <cell r="B16" t="str">
            <v>比如县绿色游牧帐篷工程项目</v>
          </cell>
          <cell r="C16" t="str">
            <v>按照2.5万元/座的标准，2025年为游牧户配备游牧帐篷、多功能播放器、光伏发电设备，建设44座。
可行性、必要性：符合政策支持范围；群众接受度高，群众基础可行；计划10个乡镇实施示范点44座。</v>
          </cell>
          <cell r="D16" t="str">
            <v>计划新开工</v>
          </cell>
          <cell r="E16" t="str">
            <v>比如县农业农村和科技水利局</v>
          </cell>
          <cell r="F16">
            <v>45736</v>
          </cell>
          <cell r="G16" t="str">
            <v>完成前期，待市级方案。</v>
          </cell>
        </row>
        <row r="16">
          <cell r="I16" t="str">
            <v>国家投资</v>
          </cell>
          <cell r="J16">
            <v>110</v>
          </cell>
          <cell r="K16">
            <v>110</v>
          </cell>
          <cell r="L16">
            <v>45662</v>
          </cell>
          <cell r="M16">
            <v>1</v>
          </cell>
          <cell r="N16">
            <v>0.166666666666667</v>
          </cell>
        </row>
        <row r="17">
          <cell r="B17" t="str">
            <v>那曲市比如县筑牢中华民族共同体意识宣传长廊建设项目</v>
          </cell>
          <cell r="C17" t="str">
            <v>在县内实施筑牢中华民族共同体意识宣传长廊建设</v>
          </cell>
          <cell r="D17" t="str">
            <v>计划新开工</v>
          </cell>
          <cell r="E17" t="str">
            <v>县委统战部</v>
          </cell>
          <cell r="F17">
            <v>45767</v>
          </cell>
          <cell r="G17" t="str">
            <v>完成招标，计划3月7日前开工。</v>
          </cell>
        </row>
        <row r="17">
          <cell r="I17" t="str">
            <v>援藏计划外</v>
          </cell>
          <cell r="J17">
            <v>197</v>
          </cell>
          <cell r="K17">
            <v>120</v>
          </cell>
          <cell r="L17">
            <v>45505</v>
          </cell>
          <cell r="M17">
            <v>1</v>
          </cell>
          <cell r="N17">
            <v>1</v>
          </cell>
        </row>
        <row r="18">
          <cell r="B18" t="str">
            <v>比如县人民医院配电房改造项目</v>
          </cell>
          <cell r="C18" t="str">
            <v>新建柴油发电机房88.82㎡，原动力配电柜拆除27个、室外电器工程1项，设备及工器具购置包括低压柜铜母排36m，GGS进线柜2个、GGS无功补偿柜2个、GGS双电源切换柜4个，GGS低压出现柜19个，在线式双变换高频UPS主机及电池组4台，设备安装及其相关附属工程。</v>
          </cell>
          <cell r="D18" t="str">
            <v>计划新开工</v>
          </cell>
          <cell r="E18" t="str">
            <v>比如县
卫生健康委员会</v>
          </cell>
          <cell r="F18">
            <v>45736</v>
          </cell>
          <cell r="G18" t="str">
            <v>完成招标，已签订施工合同，待本级财政资金到位后立即开工。</v>
          </cell>
        </row>
        <row r="18">
          <cell r="I18" t="str">
            <v>援藏计划外100万元
县级配套资金100万元
县人民医院77.77万元</v>
          </cell>
          <cell r="J18">
            <v>277.77</v>
          </cell>
          <cell r="K18">
            <v>277.77</v>
          </cell>
          <cell r="L18">
            <v>45635</v>
          </cell>
          <cell r="M18">
            <v>1</v>
          </cell>
          <cell r="N18">
            <v>1</v>
          </cell>
        </row>
        <row r="19">
          <cell r="B19" t="str">
            <v>那曲市比如县“两山”理论实践区（土地污染防治与科普示范点）</v>
          </cell>
          <cell r="C19" t="str">
            <v>建设藏药实验基地4156平方米、“两山”理论研学科普基地529.15平方米，实施“两山”理论研学科普基地装饰、布展415.35平方米，实施土壤重构、植被重建、挂网喷播等工程，实施土壤质量、地下水、中药质量监测管护以及复垦管护工程，实施排水沟362米、生产路952米（透水混凝土路面宽2米）等配套工程。</v>
          </cell>
          <cell r="D19" t="str">
            <v>计划新开工</v>
          </cell>
          <cell r="E19" t="str">
            <v>生态环境局
比如县分局</v>
          </cell>
          <cell r="F19">
            <v>45767</v>
          </cell>
          <cell r="G19" t="str">
            <v>完成招标，正在办理施工许可证。</v>
          </cell>
        </row>
        <row r="19">
          <cell r="I19" t="str">
            <v>国家投资</v>
          </cell>
          <cell r="J19">
            <v>2470.86</v>
          </cell>
          <cell r="K19">
            <v>986.86</v>
          </cell>
          <cell r="L19">
            <v>45273</v>
          </cell>
          <cell r="M19">
            <v>0.3944</v>
          </cell>
          <cell r="N19">
            <v>1</v>
          </cell>
          <cell r="O19" t="str">
            <v>EPC模式</v>
          </cell>
        </row>
        <row r="20">
          <cell r="B20" t="str">
            <v>比如县恰则乡底吾达村人居环境整治项目</v>
          </cell>
          <cell r="C20" t="str">
            <v>新建1-6号路道路硬化3.7公里，新建混凝土桥梁一座 、排水沟2.1公里、公共卫生间1座、购置路灯78盏、垃圾桶24组及其他附属设施。  </v>
          </cell>
          <cell r="D20" t="str">
            <v>计划新开工</v>
          </cell>
          <cell r="E20" t="str">
            <v>比如县农业农村和科技水利局</v>
          </cell>
          <cell r="F20">
            <v>45736</v>
          </cell>
          <cell r="G20" t="str">
            <v>招标代理合同未签订</v>
          </cell>
        </row>
        <row r="20">
          <cell r="I20" t="str">
            <v>国家投资</v>
          </cell>
          <cell r="J20">
            <v>1365</v>
          </cell>
          <cell r="K20">
            <v>1365</v>
          </cell>
          <cell r="L20">
            <v>45662</v>
          </cell>
          <cell r="M20">
            <v>1</v>
          </cell>
          <cell r="N20">
            <v>0.666666666666667</v>
          </cell>
        </row>
        <row r="21">
          <cell r="B21" t="str">
            <v>比如县布曲河道治理工程</v>
          </cell>
          <cell r="C21" t="str">
            <v>治理河道总长3580M,新建防洪堤3238.20m，河道治理清淤496.78M新建沉砂池1座</v>
          </cell>
          <cell r="D21" t="str">
            <v>计划新开工</v>
          </cell>
          <cell r="E21" t="str">
            <v>比如县农业农村和科技水利局</v>
          </cell>
          <cell r="F21">
            <v>45736</v>
          </cell>
          <cell r="G21" t="str">
            <v>招标方案报批材料时缺少资料。</v>
          </cell>
        </row>
        <row r="21">
          <cell r="I21" t="str">
            <v>国家投资</v>
          </cell>
          <cell r="J21">
            <v>1818.03</v>
          </cell>
          <cell r="K21">
            <v>1818.03</v>
          </cell>
          <cell r="L21">
            <v>45662</v>
          </cell>
          <cell r="M21">
            <v>1</v>
          </cell>
          <cell r="N21">
            <v>0.666666666666667</v>
          </cell>
        </row>
        <row r="22">
          <cell r="B22" t="str">
            <v>比如县温室大棚提升改造项目</v>
          </cell>
          <cell r="C22" t="str">
            <v>项目主要建设内容为单体房屋改造361.68㎡，大棚顶薄膜更换71185.59㎡，大棚顶卷膜机更换53个，强电工程1502.7m，及设备及工器具购置等。  </v>
          </cell>
          <cell r="D22" t="str">
            <v>计划新开工</v>
          </cell>
          <cell r="E22" t="str">
            <v>比如县农业农村和科技水利局</v>
          </cell>
          <cell r="F22">
            <v>45736</v>
          </cell>
          <cell r="G22" t="str">
            <v>招标公告已发布，2025年3月11日开标。</v>
          </cell>
        </row>
        <row r="22">
          <cell r="I22" t="str">
            <v>国家投资</v>
          </cell>
          <cell r="J22">
            <v>348.18</v>
          </cell>
          <cell r="K22">
            <v>348.18</v>
          </cell>
          <cell r="L22">
            <v>45662</v>
          </cell>
          <cell r="M22">
            <v>1</v>
          </cell>
          <cell r="N22">
            <v>0.833333333333333</v>
          </cell>
        </row>
        <row r="23">
          <cell r="B23" t="str">
            <v>比如县比如镇擦隆村供水改造项目</v>
          </cell>
          <cell r="C23" t="str">
            <v>新建蓄水池、25m³管道开挖1535米及附属设施 </v>
          </cell>
          <cell r="D23" t="str">
            <v>计划新开工</v>
          </cell>
          <cell r="E23" t="str">
            <v>比如县农业农村和科技水利局</v>
          </cell>
          <cell r="F23">
            <v>45736</v>
          </cell>
          <cell r="G23" t="str">
            <v>招标公告已发布，2025年3月17日开标。</v>
          </cell>
        </row>
        <row r="23">
          <cell r="I23" t="str">
            <v>国家投资</v>
          </cell>
          <cell r="J23">
            <v>141</v>
          </cell>
          <cell r="K23">
            <v>141</v>
          </cell>
          <cell r="L23">
            <v>45662</v>
          </cell>
          <cell r="M23">
            <v>1</v>
          </cell>
          <cell r="N23">
            <v>0.833333333333333</v>
          </cell>
          <cell r="O23">
            <v>19960393750</v>
          </cell>
        </row>
        <row r="24">
          <cell r="B24" t="str">
            <v>比如县玉贡、萨玛村温室大棚水电改造项目</v>
          </cell>
          <cell r="C24" t="str">
            <v>项目主要建设内容为1、 玉贡村新建圆形水井3座，敷设给水管道4679.4m；萨玛村新建圆形水井2座，敷设给水管道1544.3m。 2、 玉贡村大棚强电工程10530.83m，道路破除及恢复768.56㎡等。  </v>
          </cell>
          <cell r="D24" t="str">
            <v>计划新开工</v>
          </cell>
          <cell r="E24" t="str">
            <v>比如县农业农村和科技水利局</v>
          </cell>
          <cell r="F24">
            <v>45736</v>
          </cell>
          <cell r="G24" t="str">
            <v>招标公告已发布，2025年3月27日开标。</v>
          </cell>
        </row>
        <row r="24">
          <cell r="I24" t="str">
            <v>国家投资</v>
          </cell>
          <cell r="J24">
            <v>620.13</v>
          </cell>
          <cell r="K24">
            <v>620.13</v>
          </cell>
          <cell r="L24">
            <v>45662</v>
          </cell>
          <cell r="M24">
            <v>1</v>
          </cell>
          <cell r="N24">
            <v>0.833333333333333</v>
          </cell>
        </row>
        <row r="25">
          <cell r="B25" t="str">
            <v>比如县易地搬迁小区附属改造项目</v>
          </cell>
          <cell r="C25" t="str">
            <v>易地搬迁小区排水管网改造、消防水改造及附属设施。</v>
          </cell>
          <cell r="D25" t="str">
            <v>计划新开工</v>
          </cell>
          <cell r="E25" t="str">
            <v>比如县农业农村和科技水利局</v>
          </cell>
          <cell r="F25">
            <v>45736</v>
          </cell>
          <cell r="G25" t="str">
            <v>招标公告已发布，2025年3月5日开标。</v>
          </cell>
        </row>
        <row r="25">
          <cell r="I25" t="str">
            <v>国家投资</v>
          </cell>
          <cell r="J25">
            <v>330.6</v>
          </cell>
          <cell r="K25">
            <v>330.6</v>
          </cell>
          <cell r="L25">
            <v>45662</v>
          </cell>
          <cell r="M25">
            <v>1</v>
          </cell>
          <cell r="N25">
            <v>0.833333333333333</v>
          </cell>
        </row>
        <row r="26">
          <cell r="B26" t="str">
            <v>比如县易地搬迁小区基础设施提升改造项目</v>
          </cell>
          <cell r="C26" t="str">
            <v>新建易地搬迁储物房7个及排水沟改造项目  </v>
          </cell>
          <cell r="D26" t="str">
            <v>计划新开工</v>
          </cell>
          <cell r="E26" t="str">
            <v>比如县农业农村和科技水利局</v>
          </cell>
          <cell r="F26">
            <v>45736</v>
          </cell>
          <cell r="G26" t="str">
            <v>招标公告已发布，2025年3月5日开标。</v>
          </cell>
        </row>
        <row r="26">
          <cell r="I26" t="str">
            <v>国家投资</v>
          </cell>
          <cell r="J26">
            <v>353.23</v>
          </cell>
          <cell r="K26">
            <v>353.23</v>
          </cell>
          <cell r="L26">
            <v>45662</v>
          </cell>
          <cell r="M26">
            <v>1</v>
          </cell>
          <cell r="N26">
            <v>0.833333333333333</v>
          </cell>
        </row>
        <row r="27">
          <cell r="B27" t="str">
            <v>比如县茶曲乡塔果村人居环境整治项目</v>
          </cell>
          <cell r="C27" t="str">
            <v>该项目主要对附属工程进行建设。其中，建设垃圾房104.86㎡，附属工程包括村庄道路（含院坝）8525.00㎡、人行道645.00㎡、室外门前硬化50.00㎡、道路边沟1228.00m、路缘石391.00m、太阳能路灯65盏、钢带增强PE螺旋波纹管（DN300）612.00m、PVC-U排水管（DE200）144.00m、砖砌体平算式单算雨水口53个、雨水检查井28座、室外强电工程1项。</v>
          </cell>
          <cell r="D27" t="str">
            <v>计划新开工</v>
          </cell>
          <cell r="E27" t="str">
            <v>比如县农业农村和科技水利局</v>
          </cell>
          <cell r="F27">
            <v>45736</v>
          </cell>
          <cell r="G27" t="str">
            <v>招标公告已发布，3月11日开标。</v>
          </cell>
        </row>
        <row r="27">
          <cell r="I27" t="str">
            <v>国家投资</v>
          </cell>
          <cell r="J27">
            <v>402.22</v>
          </cell>
          <cell r="K27">
            <v>402.22</v>
          </cell>
          <cell r="L27">
            <v>45662</v>
          </cell>
          <cell r="M27">
            <v>1</v>
          </cell>
          <cell r="N27">
            <v>0.833333333333333</v>
          </cell>
        </row>
        <row r="28">
          <cell r="B28" t="str">
            <v>比如县乡村振兴产业扶持项目（芜根饮料厂建设）</v>
          </cell>
          <cell r="C28" t="str">
            <v>本项目总用地面积为16427.58平方米，新建厂房3923.10平方米，新建综合楼918.06平方米，阳光大棚1718.21平方米，地下设备用房面积为443.88平方米。项目另涉及室外附属工程。</v>
          </cell>
          <cell r="D28" t="str">
            <v>计划新开工</v>
          </cell>
          <cell r="E28" t="str">
            <v>经信商务局</v>
          </cell>
          <cell r="F28">
            <v>45767</v>
          </cell>
          <cell r="G28" t="str">
            <v>招标公告已发布，3月18日开标。</v>
          </cell>
        </row>
        <row r="28">
          <cell r="I28" t="str">
            <v>援藏资金</v>
          </cell>
          <cell r="J28">
            <v>3153</v>
          </cell>
          <cell r="K28">
            <v>0</v>
          </cell>
          <cell r="L28" t="str">
            <v>尚未到位</v>
          </cell>
          <cell r="M28">
            <v>0</v>
          </cell>
          <cell r="N28">
            <v>0.833333333333333</v>
          </cell>
        </row>
        <row r="29">
          <cell r="B29" t="str">
            <v>比如县茶曲乡郭那村人居环境建设项目</v>
          </cell>
          <cell r="C29" t="str">
            <v>新建室外旱厕52.92㎡（共2栋，单栋建筑面积26.46㎡），以及附属总平工程；新建道路长度3446.905m，其中支路5条，长度2693.324m，巷路4条，长度753.581m。</v>
          </cell>
          <cell r="D29" t="str">
            <v>计划新开工</v>
          </cell>
          <cell r="E29" t="str">
            <v>比如县农业农村和科技水利局</v>
          </cell>
          <cell r="F29">
            <v>45736</v>
          </cell>
          <cell r="G29" t="str">
            <v>招标公告已发布，3月20日开标</v>
          </cell>
        </row>
        <row r="29">
          <cell r="I29" t="str">
            <v>国家投资</v>
          </cell>
          <cell r="J29">
            <v>980.71</v>
          </cell>
          <cell r="K29">
            <v>980.71</v>
          </cell>
          <cell r="L29">
            <v>45662</v>
          </cell>
          <cell r="M29">
            <v>1</v>
          </cell>
          <cell r="N29">
            <v>0.833333333333333</v>
          </cell>
        </row>
        <row r="30">
          <cell r="B30" t="str">
            <v>比如县扎拉乡桑布村人居环境整治项目</v>
          </cell>
          <cell r="C30" t="str">
            <v>该项目主要建设内容为定居点1和定居点2。定居点1新建旱厕（共1栋，单栋建筑面积26.46㎡），供水房82.01㎡，垃圾桶50个，机井1座，供水房室外电气1项，入户硬化4624.24㎡；道路工程包括土石方工程（挖方4726.00㎡、填方1654.00㎡、弃方3072.00㎡）；混凝土道路（支路）9025.64㎡；挖出旧路面760.00㎡；盖板边沟2836.00m；单柱式标志牌7套；钢筋混凝土盖板涵10.00m；照明工程包括太阳能路灯56盏，定居点2新建旱（共2栋，单栋建筑面积26.46㎡），供水房82.01㎡，垃圾桶16个，机井1座，供水房室外电气1项，入户硬化1580.46㎡；道路工程包括土石方工程（挖方642.00㎡、填方225.00㎡、弃方417.00㎡）；混凝土道路（支路）1347.59㎡；挖出旧路面760.00㎡；盖板边沟384.00m；照明工程包括太阳能路灯9盏。</v>
          </cell>
          <cell r="D30" t="str">
            <v>计划新开工</v>
          </cell>
          <cell r="E30" t="str">
            <v>比如县农业农村和科技水利局</v>
          </cell>
          <cell r="F30">
            <v>45736</v>
          </cell>
          <cell r="G30" t="str">
            <v>招标公告已发布，3月20日开标</v>
          </cell>
        </row>
        <row r="30">
          <cell r="I30" t="str">
            <v>国家投资</v>
          </cell>
          <cell r="J30">
            <v>1169</v>
          </cell>
          <cell r="K30">
            <v>1169</v>
          </cell>
          <cell r="L30">
            <v>45662</v>
          </cell>
          <cell r="M30">
            <v>1</v>
          </cell>
          <cell r="N30">
            <v>0.833333333333333</v>
          </cell>
        </row>
        <row r="31">
          <cell r="B31" t="str">
            <v>比如县羊秀乡朵给村人居环境整治项目</v>
          </cell>
          <cell r="C31" t="str">
            <v>道路工程：路基18985.82㎡、路面工程16264.82㎡、盖板沟4469米、钢筋混泥土承插管111米、旱厕2个（64.48㎡）购置75盏路灯、13个垃圾桶及附属设施。 </v>
          </cell>
          <cell r="D31" t="str">
            <v>计划新开工</v>
          </cell>
          <cell r="E31" t="str">
            <v>比如县农业农村和科技水利局</v>
          </cell>
          <cell r="F31">
            <v>45736</v>
          </cell>
          <cell r="G31" t="str">
            <v>招标公告已发布，3月20日开标</v>
          </cell>
        </row>
        <row r="31">
          <cell r="I31" t="str">
            <v>国家投资</v>
          </cell>
          <cell r="J31">
            <v>1331.74</v>
          </cell>
          <cell r="K31">
            <v>1331.74</v>
          </cell>
          <cell r="L31">
            <v>45662</v>
          </cell>
          <cell r="M31">
            <v>1</v>
          </cell>
          <cell r="N31">
            <v>0.833333333333333</v>
          </cell>
        </row>
        <row r="32">
          <cell r="B32" t="str">
            <v>比如县良曲乡吉日村人居环境整治项目</v>
          </cell>
          <cell r="C32" t="str">
            <v>道路硬化5160.99㎡、改建预应力混凝土桥1座，购置安装相关设施设备以及其他附属工程。</v>
          </cell>
          <cell r="D32" t="str">
            <v>计划新开工</v>
          </cell>
          <cell r="E32" t="str">
            <v>比如县农业农村和科技水利局</v>
          </cell>
          <cell r="F32">
            <v>45736</v>
          </cell>
          <cell r="G32" t="str">
            <v>招标公告已发布，3月21日开标。</v>
          </cell>
        </row>
        <row r="32">
          <cell r="I32" t="str">
            <v>国家投资</v>
          </cell>
          <cell r="J32">
            <v>617.38</v>
          </cell>
          <cell r="K32">
            <v>617.38</v>
          </cell>
          <cell r="L32">
            <v>45662</v>
          </cell>
          <cell r="M32">
            <v>1</v>
          </cell>
          <cell r="N32">
            <v>0.833333333333333</v>
          </cell>
        </row>
        <row r="33">
          <cell r="B33" t="str">
            <v>那曲市比如县比如镇迦然村人居环境建设项目</v>
          </cell>
          <cell r="C33" t="str">
            <v>建设1#供水房82.01㎡，2#供水房82.01㎡，1#室外厕所26.46㎡，2#室外厕所26.46㎡，附属工程包括垃圾桶26个、机井2座、室外给排水1项、室外电气1项，道路工程包括道路土石方工程1项、新建道路4484.69㎡、涵洞22.00m、边沟1045.00m、单柱式标志标牌6个、减速带38.00m、波形护栏276.00m、人行道路硬化1756.20㎡。  </v>
          </cell>
          <cell r="D33" t="str">
            <v>计划新开工</v>
          </cell>
          <cell r="E33" t="str">
            <v>比如县农业农村和科技水利局</v>
          </cell>
          <cell r="F33">
            <v>45736</v>
          </cell>
          <cell r="G33" t="str">
            <v>招标公告已发布，3月21日开标。</v>
          </cell>
        </row>
        <row r="33">
          <cell r="I33" t="str">
            <v>国家投资</v>
          </cell>
          <cell r="J33">
            <v>645.08</v>
          </cell>
          <cell r="K33">
            <v>645.08</v>
          </cell>
          <cell r="L33">
            <v>45662</v>
          </cell>
          <cell r="M33">
            <v>1</v>
          </cell>
          <cell r="N33">
            <v>0.833333333333333</v>
          </cell>
        </row>
        <row r="34">
          <cell r="B34" t="str">
            <v>比如县达塘乡玛擦村乡村振兴示范附属提升项目</v>
          </cell>
          <cell r="C34" t="str">
            <v>达塘乡玛擦村实施村内道路硬化2479.74平方米（含行政村1046.16平方米、自然村1433.58平方米）；在行政村新建盖板排水沟101.03米、无盖排水沟42.89、蓄水池1座，排水沟清淤50米；在自然村新建盖板排水沟119.24米、无盖排水沟659.74米、过路涵洞29.5米；实施相关附属工程</v>
          </cell>
          <cell r="D34" t="str">
            <v>计划新开工</v>
          </cell>
          <cell r="E34" t="str">
            <v>比如县农业农村和科技水利局</v>
          </cell>
          <cell r="F34">
            <v>45736</v>
          </cell>
          <cell r="G34" t="str">
            <v>招标公告已发布，计划3月11日开标。</v>
          </cell>
        </row>
        <row r="34">
          <cell r="I34" t="str">
            <v>国家投资</v>
          </cell>
          <cell r="J34">
            <v>177.97</v>
          </cell>
          <cell r="K34">
            <v>177.97</v>
          </cell>
          <cell r="L34">
            <v>45662</v>
          </cell>
          <cell r="M34">
            <v>1</v>
          </cell>
          <cell r="N34">
            <v>0.833333333333333</v>
          </cell>
        </row>
        <row r="35">
          <cell r="B35" t="str">
            <v>比如县察挡自然村怒江大桥改造工程</v>
          </cell>
          <cell r="C35" t="str">
            <v>新建桥梁上部结构（5-20预应力混凝土T梁）、下部结构和附属工程、标志标牌等，桥梁全长100.88m。</v>
          </cell>
          <cell r="D35" t="str">
            <v>计划新开工</v>
          </cell>
          <cell r="E35" t="str">
            <v>比如县交通运输局</v>
          </cell>
          <cell r="F35">
            <v>45736</v>
          </cell>
          <cell r="G35" t="str">
            <v>招标公告已发布，计划3月20日开标。</v>
          </cell>
        </row>
        <row r="35">
          <cell r="I35" t="str">
            <v>2024年车辆购置税收入补助地方资金</v>
          </cell>
          <cell r="J35">
            <v>1122</v>
          </cell>
          <cell r="K35">
            <v>1122</v>
          </cell>
          <cell r="L35">
            <v>45458</v>
          </cell>
          <cell r="M35">
            <v>1</v>
          </cell>
          <cell r="N35">
            <v>0.833333333333333</v>
          </cell>
        </row>
        <row r="36">
          <cell r="B36" t="str">
            <v>G558线（白嘎乡入口）至扎西隆村公路改建工程</v>
          </cell>
          <cell r="C36" t="str">
            <v>（一）该工程位于比如县境内。路线全长72. 942公里。分为一条主线和一条支线，其中主线全长66. 445公里，主线起点位于G558线K150+700处，途径贡定村，终点位于比如县白嘎乡扎西隆村；支线全长6. 497公里，支线起点位于主线K56+538处，终点位于塘巴村村委会。本项目的实施解决了比如县白嘎乡扎西隆村、巴尔瓦村、贡定村、塘巴村通畅问题。</v>
          </cell>
          <cell r="D36" t="str">
            <v>计划新开工</v>
          </cell>
          <cell r="E36" t="str">
            <v>比如县交通运输局</v>
          </cell>
          <cell r="F36">
            <v>45736</v>
          </cell>
          <cell r="G36" t="str">
            <v>招标公告已发布，计划3月20日开标。</v>
          </cell>
        </row>
        <row r="36">
          <cell r="I36" t="str">
            <v>车购税以奖代补资金</v>
          </cell>
          <cell r="J36">
            <v>30023</v>
          </cell>
          <cell r="K36">
            <v>14266.118</v>
          </cell>
          <cell r="L36">
            <v>45590</v>
          </cell>
          <cell r="M36">
            <v>0.432306606060606</v>
          </cell>
          <cell r="N36">
            <v>0.833333333333333</v>
          </cell>
        </row>
        <row r="37">
          <cell r="B37" t="str">
            <v>比如县茶曲乡多硕卡村人居环境整治项目</v>
          </cell>
          <cell r="C37" t="str">
            <v>项目的建设内容包括旱厕、供水房、附属工程、道路工程、照明工程及给水工程。其中：旱厕52.92㎡（共2栋，单栋建筑面积26.46㎡），供水房82.01㎡，附属工程包括垃圾桶80个、室外电气1项、入户硬化2997.88㎡，道路工程包括土石方工程（挖方6270.00m³、填方926.00m³、弃方5344.00m³）、混凝土道路（支路）9148.62㎡、混凝土道路（巷路）1242.37㎡、挖出旧路面1472.00㎡、盖板边沟4116.00m、单柱式标志牌5套，照明工程包括太阳能路灯68盏。</v>
          </cell>
          <cell r="D37" t="str">
            <v>计划新开工</v>
          </cell>
          <cell r="E37" t="str">
            <v>比如县农业农村和科技水利局</v>
          </cell>
          <cell r="F37">
            <v>45736</v>
          </cell>
          <cell r="G37" t="str">
            <v>招标公告已发布，计划3月21日开标。</v>
          </cell>
        </row>
        <row r="37">
          <cell r="I37" t="str">
            <v>国家投资</v>
          </cell>
          <cell r="J37">
            <v>798.2</v>
          </cell>
          <cell r="K37">
            <v>798.2</v>
          </cell>
          <cell r="L37">
            <v>45662</v>
          </cell>
          <cell r="M37">
            <v>1</v>
          </cell>
          <cell r="N37">
            <v>0.833333333333333</v>
          </cell>
        </row>
        <row r="38">
          <cell r="B38" t="str">
            <v>比如县羊秀乡贡宁村人居环境整治项目</v>
          </cell>
          <cell r="C38" t="str">
            <v>道路工程：路基8752.96㎡、路面工程7668.46㎡、盖板沟180米、边沟576米、波形护栏909米、旱厕2个（64.48㎡）购置75盏路灯、20个垃圾桶及附属设施。</v>
          </cell>
          <cell r="D38" t="str">
            <v>计划新开工</v>
          </cell>
          <cell r="E38" t="str">
            <v>比如县农业农村和科技水利局</v>
          </cell>
          <cell r="F38">
            <v>45737</v>
          </cell>
          <cell r="G38" t="str">
            <v>招标公告已发布，计划3月21日开标。</v>
          </cell>
        </row>
        <row r="38">
          <cell r="I38" t="str">
            <v>国家投资</v>
          </cell>
          <cell r="J38">
            <v>951.56</v>
          </cell>
          <cell r="K38">
            <v>951.56</v>
          </cell>
          <cell r="L38">
            <v>45662</v>
          </cell>
          <cell r="M38">
            <v>1</v>
          </cell>
          <cell r="N38">
            <v>0.833333333333333</v>
          </cell>
        </row>
        <row r="39">
          <cell r="B39" t="str">
            <v>比如县白嘎乡扶贫经营用房护坡改造项目</v>
          </cell>
          <cell r="C39" t="str">
            <v>新建护坡改造60米高15米宽4米及附属工程</v>
          </cell>
          <cell r="D39" t="str">
            <v>计划新开工</v>
          </cell>
          <cell r="E39" t="str">
            <v>比如县农业农村和科技水利局</v>
          </cell>
          <cell r="F39">
            <v>45736</v>
          </cell>
          <cell r="G39" t="str">
            <v>招标公告已发布，计划3月3日开标。</v>
          </cell>
        </row>
        <row r="39">
          <cell r="I39" t="str">
            <v>国家投资</v>
          </cell>
          <cell r="J39">
            <v>320</v>
          </cell>
          <cell r="K39">
            <v>320</v>
          </cell>
          <cell r="L39">
            <v>45662</v>
          </cell>
          <cell r="M39">
            <v>1</v>
          </cell>
          <cell r="N39">
            <v>0.833333333333333</v>
          </cell>
        </row>
        <row r="40">
          <cell r="B40" t="str">
            <v>比如县比如镇吉前村中桥改造工程项目</v>
          </cell>
          <cell r="C40" t="str">
            <v>通往比如镇唯一道路，拆除重建吉前村中桥长度70米，宽度5.5米。</v>
          </cell>
          <cell r="D40" t="str">
            <v>计划新开工</v>
          </cell>
          <cell r="E40" t="str">
            <v>比如县交通运输局</v>
          </cell>
          <cell r="F40">
            <v>45736</v>
          </cell>
          <cell r="G40" t="str">
            <v>正在签订招标代理合同。</v>
          </cell>
        </row>
        <row r="40">
          <cell r="I40" t="str">
            <v>国家投资</v>
          </cell>
          <cell r="J40">
            <v>662</v>
          </cell>
          <cell r="K40">
            <v>662</v>
          </cell>
          <cell r="L40">
            <v>45662</v>
          </cell>
          <cell r="M40">
            <v>1</v>
          </cell>
          <cell r="N40">
            <v>0.666666666666667</v>
          </cell>
        </row>
        <row r="41">
          <cell r="B41" t="str">
            <v>比如县白嘎乡第二小学</v>
          </cell>
          <cell r="C41" t="str">
            <v>总校舍16891平方米及附属</v>
          </cell>
          <cell r="D41" t="str">
            <v>计划新开工</v>
          </cell>
          <cell r="E41" t="str">
            <v>比如县教育局</v>
          </cell>
          <cell r="F41">
            <v>45767</v>
          </cell>
          <cell r="G41" t="str">
            <v>正在请示概算批复</v>
          </cell>
        </row>
        <row r="41">
          <cell r="I41" t="str">
            <v>国家投资</v>
          </cell>
          <cell r="J41">
            <v>8400</v>
          </cell>
          <cell r="K41">
            <v>2106</v>
          </cell>
          <cell r="L41">
            <v>45653</v>
          </cell>
          <cell r="M41">
            <v>0.250714285714286</v>
          </cell>
          <cell r="N41">
            <v>0.333333333333333</v>
          </cell>
        </row>
        <row r="42">
          <cell r="B42" t="str">
            <v>比如县夏曲镇伯托村温泉康养提升项目</v>
          </cell>
          <cell r="C42" t="str">
            <v>项目主要建设内容为1#楼包括坡屋面703.96㎡、平屋面115.14㎡、窗拆换62.70㎡；2#楼包括平屋面77.10㎡、阳光棚更换屋面玻璃242.52㎡、阳关棚遮阳帘更换485.04㎡、窗拆换40.35㎡；3#楼包括平屋面263.88㎡、阳光棚更换屋面玻璃86.83㎡、阳关棚遮阳帘更换173.65㎡、窗拆换14㎡；泡池包括坡屋面72.24㎡、窗拆换17.7㎡；原游泳池改造包括阳光棚换屋面玻璃545.41㎡、地面砖65.8㎡、铝扣板吊顶65.8㎡、卫生间木隔断30㎡；室外附属工程包括铁栏杆拆换381m、JS防水80㎡；设备及工器具购置等。</v>
          </cell>
          <cell r="D42" t="str">
            <v>计划新开工</v>
          </cell>
          <cell r="E42" t="str">
            <v>比如县农业农村和科技水利局</v>
          </cell>
          <cell r="F42">
            <v>45736</v>
          </cell>
          <cell r="G42" t="str">
            <v>正在审图,预计3月5日完成报告。</v>
          </cell>
        </row>
        <row r="42">
          <cell r="I42" t="str">
            <v>国家投资</v>
          </cell>
          <cell r="J42">
            <v>180</v>
          </cell>
          <cell r="K42">
            <v>180</v>
          </cell>
          <cell r="L42">
            <v>45662</v>
          </cell>
          <cell r="M42">
            <v>1</v>
          </cell>
          <cell r="N42">
            <v>0.5</v>
          </cell>
        </row>
        <row r="43">
          <cell r="C43" t="str">
            <v>—————</v>
          </cell>
          <cell r="D43" t="str">
            <v>————</v>
          </cell>
          <cell r="E43" t="str">
            <v>————</v>
          </cell>
        </row>
        <row r="43">
          <cell r="G43" t="str">
            <v>————</v>
          </cell>
        </row>
        <row r="43">
          <cell r="J43">
            <v>70357.2</v>
          </cell>
          <cell r="K43">
            <v>43373.948</v>
          </cell>
          <cell r="L43" t="str">
            <v>————</v>
          </cell>
          <cell r="M43">
            <v>0.616482008948622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申报版"/>
      <sheetName val="3.9进度"/>
      <sheetName val="32"/>
      <sheetName val="下拉列表"/>
      <sheetName val="筛选分析-(列G) (计数)"/>
    </sheetNames>
    <sheetDataSet>
      <sheetData sheetId="0" refreshError="1">
        <row r="2">
          <cell r="C2" t="str">
            <v>万元</v>
          </cell>
          <cell r="D2" t="str">
            <v>制表单位：</v>
          </cell>
          <cell r="E2" t="str">
            <v>发改委（项目专班）</v>
          </cell>
        </row>
        <row r="3">
          <cell r="B3" t="str">
            <v>项目名称</v>
          </cell>
          <cell r="C3" t="str">
            <v>建筑规模</v>
          </cell>
          <cell r="D3" t="str">
            <v>项目性质</v>
          </cell>
          <cell r="E3" t="str">
            <v>项目主管</v>
          </cell>
          <cell r="F3" t="str">
            <v>计划开工日期</v>
          </cell>
          <cell r="G3" t="str">
            <v>进展情况综述</v>
          </cell>
          <cell r="H3" t="str">
            <v>施工许可证办理情况</v>
          </cell>
          <cell r="I3" t="str">
            <v>资金来源</v>
          </cell>
          <cell r="J3" t="str">
            <v>总投资</v>
          </cell>
          <cell r="K3" t="str">
            <v>到位资金</v>
          </cell>
          <cell r="L3" t="str">
            <v>资金到位时间</v>
          </cell>
          <cell r="M3" t="str">
            <v>资金到位率</v>
          </cell>
          <cell r="N3" t="str">
            <v>进度条</v>
          </cell>
          <cell r="O3" t="str">
            <v>备注</v>
          </cell>
        </row>
        <row r="4">
          <cell r="B4" t="str">
            <v>比如县茶曲乡河道治理工程</v>
          </cell>
          <cell r="C4" t="str">
            <v>铺设220毫米厚C30混凝土硬化路面661. 20平方米（道路总长46米、路面宽度最宽处24米、最窄处9米），安装成品车档20个、成品减速带11米、高3米C20毛石混凝土挡墙21. 23米、高1. 2米混凝土护栏49. 26米、高1. 2米金属栏杆5. 4米、含盖板砖砌排水沟81. 20米、菱形骨架护坡119. 61平方米、成品标识牌4个，实施土石方工程、拆除工程、室外强电工程等附属工程。</v>
          </cell>
          <cell r="D4" t="str">
            <v>计划新开工</v>
          </cell>
          <cell r="E4" t="str">
            <v>比如县农业农村和科技水利局</v>
          </cell>
          <cell r="F4">
            <v>45736</v>
          </cell>
          <cell r="G4" t="str">
            <v>完成招标，纳统入库自治审核中。</v>
          </cell>
        </row>
        <row r="4">
          <cell r="I4" t="str">
            <v>申请国家投资</v>
          </cell>
          <cell r="J4">
            <v>1660.26</v>
          </cell>
          <cell r="K4">
            <v>1660.26</v>
          </cell>
          <cell r="L4">
            <v>45505</v>
          </cell>
          <cell r="M4">
            <v>1</v>
          </cell>
          <cell r="N4">
            <v>1</v>
          </cell>
        </row>
        <row r="5">
          <cell r="B5" t="str">
            <v>那曲市比如“千万工程”（五个居委会基础设施提升工程）</v>
          </cell>
          <cell r="C5" t="str">
            <v>滨河路柳叶公园、双拥口袋公园、帐篷营地、城西环境整治</v>
          </cell>
          <cell r="D5" t="str">
            <v>计划新开工</v>
          </cell>
          <cell r="E5" t="str">
            <v>比如县住房和
城乡建设局</v>
          </cell>
          <cell r="F5">
            <v>45736</v>
          </cell>
          <cell r="G5" t="str">
            <v>完成招标，纳统入库自治审核中。</v>
          </cell>
          <cell r="H5" t="str">
            <v>完成</v>
          </cell>
          <cell r="I5" t="str">
            <v>援藏资金</v>
          </cell>
          <cell r="J5">
            <v>799.96</v>
          </cell>
          <cell r="K5">
            <v>581.59</v>
          </cell>
          <cell r="L5">
            <v>45461</v>
          </cell>
          <cell r="M5">
            <v>0.72702385119256</v>
          </cell>
          <cell r="N5">
            <v>1</v>
          </cell>
        </row>
        <row r="6">
          <cell r="B6" t="str">
            <v>比如县多然中桥改造工程</v>
          </cell>
          <cell r="C6" t="str">
            <v>桥梁全长66.08米</v>
          </cell>
          <cell r="D6" t="str">
            <v>计划新开工</v>
          </cell>
          <cell r="E6" t="str">
            <v>比如县交通运输局</v>
          </cell>
          <cell r="F6">
            <v>45767</v>
          </cell>
          <cell r="G6" t="str">
            <v>完成招标，纳统入库自治审核中。</v>
          </cell>
        </row>
        <row r="6">
          <cell r="I6" t="str">
            <v>援藏资金</v>
          </cell>
          <cell r="J6">
            <v>1004.57</v>
          </cell>
          <cell r="K6">
            <v>1004.57</v>
          </cell>
          <cell r="L6">
            <v>45458</v>
          </cell>
          <cell r="M6">
            <v>0</v>
          </cell>
          <cell r="N6">
            <v>1</v>
          </cell>
        </row>
        <row r="7">
          <cell r="B7" t="str">
            <v>西藏娜若重要湿地保护与修复项目</v>
          </cell>
          <cell r="C7" t="str">
            <v>湿地保护与修复工程，包括聘用管护人员、购置巡护设备、湿地生态修复、边界标识、湿地管理系统开发、湿地监控系统建设。</v>
          </cell>
          <cell r="D7" t="str">
            <v>计划新开工</v>
          </cell>
          <cell r="E7" t="str">
            <v>自然资源局</v>
          </cell>
          <cell r="F7">
            <v>45767</v>
          </cell>
          <cell r="G7" t="str">
            <v>完成招标，纳统入库自治审核中。</v>
          </cell>
          <cell r="H7" t="str">
            <v>无需办理</v>
          </cell>
          <cell r="I7" t="str">
            <v>中央财政林业草原生态保护回复资金</v>
          </cell>
          <cell r="J7">
            <v>1420</v>
          </cell>
          <cell r="K7">
            <v>1420</v>
          </cell>
          <cell r="L7">
            <v>45505</v>
          </cell>
          <cell r="M7">
            <v>1</v>
          </cell>
          <cell r="N7">
            <v>1</v>
          </cell>
        </row>
        <row r="8">
          <cell r="B8" t="str">
            <v>比如县红色水泥桥、1号水泥桥改造工程</v>
          </cell>
          <cell r="C8" t="str">
            <v>比如县红色水泥桥（新建桥梁上部结构（1-13m预应力混凝土简支空心板）、下部结构和附属工程、标志标牌等，桥梁全长20.02m），1号水泥桥改造工程（新建桥梁上部结构（1-10m普通钢筋砼现浇梁板）、下部结构和附属工程、标志标牌等，桥梁全长20m）</v>
          </cell>
          <cell r="D8" t="str">
            <v>计划新开工</v>
          </cell>
          <cell r="E8" t="str">
            <v>比如县交通运输局</v>
          </cell>
          <cell r="F8">
            <v>45736</v>
          </cell>
          <cell r="G8" t="str">
            <v>完成招标，纳统入库自治审核中。</v>
          </cell>
        </row>
        <row r="8">
          <cell r="I8" t="str">
            <v>2024年车辆购置税收入补助地方资金</v>
          </cell>
          <cell r="J8">
            <v>642</v>
          </cell>
          <cell r="K8">
            <v>642</v>
          </cell>
          <cell r="L8">
            <v>45458</v>
          </cell>
          <cell r="M8">
            <v>1</v>
          </cell>
          <cell r="N8">
            <v>1</v>
          </cell>
        </row>
        <row r="9">
          <cell r="B9" t="str">
            <v>比如县中小学、幼儿园基础设施及附属配套提升改造项目</v>
          </cell>
          <cell r="C9" t="str">
            <v>建设白嘎乡幼儿园周转房2326.36平方米、第二小学医务室改造88.93平方米、第二中学医务室改造218.36平方米、设备工器具购置以及其他相关配套工程。</v>
          </cell>
          <cell r="D9" t="str">
            <v>计划新开工</v>
          </cell>
          <cell r="E9" t="str">
            <v>比如县教育局</v>
          </cell>
          <cell r="F9">
            <v>45736</v>
          </cell>
          <cell r="G9" t="str">
            <v>正在办理施工许可证</v>
          </cell>
        </row>
        <row r="9">
          <cell r="I9" t="str">
            <v>援藏计划外</v>
          </cell>
          <cell r="J9">
            <v>1000</v>
          </cell>
          <cell r="K9">
            <v>1000</v>
          </cell>
          <cell r="L9">
            <v>45635</v>
          </cell>
          <cell r="M9">
            <v>1</v>
          </cell>
          <cell r="N9">
            <v>1</v>
          </cell>
        </row>
        <row r="10">
          <cell r="B10" t="str">
            <v>达塘乡小学改扩建供暖项目</v>
          </cell>
          <cell r="C10" t="str">
            <v>供暖面积9540㎡</v>
          </cell>
          <cell r="D10" t="str">
            <v>计划新开工</v>
          </cell>
          <cell r="E10" t="str">
            <v>比如县教育局</v>
          </cell>
          <cell r="F10">
            <v>45767</v>
          </cell>
          <cell r="G10" t="str">
            <v>咨询公司正在调整估算。</v>
          </cell>
        </row>
        <row r="10">
          <cell r="I10" t="str">
            <v>国家投资</v>
          </cell>
          <cell r="J10">
            <v>702</v>
          </cell>
          <cell r="K10">
            <v>702</v>
          </cell>
          <cell r="L10">
            <v>45653</v>
          </cell>
          <cell r="M10">
            <v>1</v>
          </cell>
          <cell r="N10">
            <v>1</v>
          </cell>
        </row>
        <row r="11">
          <cell r="B11" t="str">
            <v>夏曲镇第二小学供暖项目</v>
          </cell>
          <cell r="C11" t="str">
            <v>供暖面积25800㎡</v>
          </cell>
          <cell r="D11" t="str">
            <v>计划新开工</v>
          </cell>
          <cell r="E11" t="str">
            <v>比如县教育局</v>
          </cell>
          <cell r="F11">
            <v>45767</v>
          </cell>
          <cell r="G11" t="str">
            <v>初设批复请示中，施工图同步审核。</v>
          </cell>
        </row>
        <row r="11">
          <cell r="I11" t="str">
            <v>国家投资</v>
          </cell>
          <cell r="J11">
            <v>1898</v>
          </cell>
          <cell r="K11">
            <v>1898</v>
          </cell>
          <cell r="L11">
            <v>45653</v>
          </cell>
          <cell r="M11">
            <v>1</v>
          </cell>
          <cell r="N11">
            <v>1</v>
          </cell>
        </row>
        <row r="12">
          <cell r="B12" t="str">
            <v>那曲市比如“千万工程”比如县比如镇五个居委会道路提升项目（比如南路）</v>
          </cell>
          <cell r="C12" t="str">
            <v>新建道路总长185.546m及附属</v>
          </cell>
          <cell r="D12" t="str">
            <v>计划新开工</v>
          </cell>
          <cell r="E12" t="str">
            <v>比如县住房和
城乡建设局</v>
          </cell>
          <cell r="F12">
            <v>45736</v>
          </cell>
          <cell r="G12" t="str">
            <v>3月20日开工</v>
          </cell>
          <cell r="H12" t="str">
            <v>完成</v>
          </cell>
          <cell r="I12" t="str">
            <v>援藏资金</v>
          </cell>
          <cell r="J12">
            <v>399.85</v>
          </cell>
          <cell r="K12">
            <v>399.85</v>
          </cell>
          <cell r="L12">
            <v>45461</v>
          </cell>
          <cell r="M12">
            <v>1</v>
          </cell>
          <cell r="N12" t="e">
            <v>#N/A</v>
          </cell>
        </row>
        <row r="13">
          <cell r="B13" t="str">
            <v>那曲市比如“千万工程”比如县比如镇五个居委会道路提升项目（宁波北路）</v>
          </cell>
          <cell r="C13" t="str">
            <v>新建道路总长167.718m及附属</v>
          </cell>
          <cell r="D13" t="str">
            <v>计划新开工</v>
          </cell>
          <cell r="E13" t="str">
            <v>比如县住房和
城乡建设局</v>
          </cell>
          <cell r="F13">
            <v>45736</v>
          </cell>
          <cell r="G13" t="str">
            <v>3月20日开工</v>
          </cell>
          <cell r="H13" t="str">
            <v>完成</v>
          </cell>
          <cell r="I13" t="str">
            <v>援藏资金</v>
          </cell>
          <cell r="J13">
            <v>443.9</v>
          </cell>
          <cell r="K13">
            <v>443.9</v>
          </cell>
          <cell r="L13">
            <v>45461</v>
          </cell>
          <cell r="M13">
            <v>1</v>
          </cell>
          <cell r="N13" t="e">
            <v>#N/A</v>
          </cell>
        </row>
        <row r="14">
          <cell r="B14" t="str">
            <v>比如县生活垃圾分拣场建设项目</v>
          </cell>
          <cell r="C14" t="str">
            <v>新建总晾晒场为4530平方米生活垃圾分拣场1座，日处理规模7.5吨/天。主要建设内容包括垃圾分拣场、管理用房、调节池以及附属工程。垃圾分拣场含C30片石混凝土垃圾坝276.44米、导气石笼4座、铁艺大门1樘、截洪沟138.50米、渗沥液导排盲沟85.20米、防飞散网276.44米、地下水监测井5座以及防渗工程、土方工程、渗滤液回喷回灌系统、临时道路等；建设管理用房24.35平方米、调节池134.40平方米；购置安装附属设施设备，实施相关附属工程。</v>
          </cell>
          <cell r="D14" t="str">
            <v>计划新开工</v>
          </cell>
          <cell r="E14" t="str">
            <v>比如县住房和
城乡建设局</v>
          </cell>
          <cell r="F14">
            <v>45736</v>
          </cell>
          <cell r="G14" t="str">
            <v>3月20日开工</v>
          </cell>
        </row>
        <row r="14">
          <cell r="I14" t="str">
            <v>财政统筹解决</v>
          </cell>
          <cell r="J14">
            <v>1121</v>
          </cell>
          <cell r="K14">
            <v>1121</v>
          </cell>
          <cell r="L14">
            <v>45536</v>
          </cell>
          <cell r="M14">
            <v>1</v>
          </cell>
          <cell r="N14" t="e">
            <v>#N/A</v>
          </cell>
          <cell r="O14" t="str">
            <v>EPC模式</v>
          </cell>
        </row>
        <row r="15">
          <cell r="B15" t="str">
            <v>夏曲镇幸福院</v>
          </cell>
          <cell r="C15" t="str">
            <v>夏曲镇幸福院</v>
          </cell>
          <cell r="D15" t="str">
            <v>计划新开工</v>
          </cell>
          <cell r="E15" t="str">
            <v>比如县民政和
退役军人事务局</v>
          </cell>
          <cell r="F15">
            <v>45767</v>
          </cell>
          <cell r="G15" t="str">
            <v>正在签订招标代理合同，计划3月17日发布招标公告。</v>
          </cell>
        </row>
        <row r="15">
          <cell r="I15" t="str">
            <v>国家投资</v>
          </cell>
          <cell r="J15">
            <v>300</v>
          </cell>
          <cell r="K15">
            <v>300</v>
          </cell>
          <cell r="L15">
            <v>45662</v>
          </cell>
          <cell r="M15">
            <v>1</v>
          </cell>
          <cell r="N15">
            <v>0.8</v>
          </cell>
          <cell r="O15" t="str">
            <v>初代可</v>
          </cell>
        </row>
        <row r="16">
          <cell r="B16" t="str">
            <v>比如县绿色游牧帐篷工程项目</v>
          </cell>
          <cell r="C16" t="str">
            <v>按照2.5万元/座的标准，2025年为游牧户配备游牧帐篷、多功能播放器、光伏发电设备，建设44座。
可行性、必要性：符合政策支持范围；群众接受度高，群众基础可行；计划10个乡镇实施示范点44座。</v>
          </cell>
          <cell r="D16" t="str">
            <v>计划新开工</v>
          </cell>
          <cell r="E16" t="str">
            <v>比如县农业农村和科技水利局</v>
          </cell>
          <cell r="F16">
            <v>45736</v>
          </cell>
          <cell r="G16" t="str">
            <v>完成前期，待市级审核方案。</v>
          </cell>
        </row>
        <row r="16">
          <cell r="I16" t="str">
            <v>国家投资</v>
          </cell>
          <cell r="J16">
            <v>110</v>
          </cell>
          <cell r="K16">
            <v>110</v>
          </cell>
          <cell r="L16">
            <v>45662</v>
          </cell>
          <cell r="M16">
            <v>1</v>
          </cell>
          <cell r="N16">
            <v>0.31</v>
          </cell>
        </row>
        <row r="17">
          <cell r="B17" t="str">
            <v>那曲市比如县筑牢中华民族共同体意识宣传长廊建设项目</v>
          </cell>
          <cell r="C17" t="str">
            <v>在县内实施筑牢中华民族共同体意识宣传长廊建设</v>
          </cell>
          <cell r="D17" t="str">
            <v>计划新开工</v>
          </cell>
          <cell r="E17" t="str">
            <v>县委统战部</v>
          </cell>
          <cell r="F17">
            <v>45767</v>
          </cell>
          <cell r="G17" t="str">
            <v>3月20日开工</v>
          </cell>
        </row>
        <row r="17">
          <cell r="I17" t="str">
            <v>援藏计划外</v>
          </cell>
          <cell r="J17">
            <v>197</v>
          </cell>
          <cell r="K17">
            <v>197</v>
          </cell>
          <cell r="L17">
            <v>45505</v>
          </cell>
          <cell r="M17">
            <v>1</v>
          </cell>
          <cell r="N17">
            <v>1</v>
          </cell>
        </row>
        <row r="18">
          <cell r="B18" t="str">
            <v>比如县人民医院配电房改造项目</v>
          </cell>
          <cell r="C18" t="str">
            <v>新建柴油发电机房88.82㎡，原动力配电柜拆除27个、室外电器工程1项，设备及工器具购置包括低压柜铜母排36m，GGS进线柜2个、GGS无功补偿柜2个、GGS双电源切换柜4个，GGS低压出现柜19个，在线式双变换高频UPS主机及电池组4台，设备安装及其相关附属工程。</v>
          </cell>
          <cell r="D18" t="str">
            <v>计划新开工</v>
          </cell>
          <cell r="E18" t="str">
            <v>比如县
卫生健康委员会</v>
          </cell>
          <cell r="F18">
            <v>45736</v>
          </cell>
          <cell r="G18" t="str">
            <v>完成招标，已签订施工合同，待本级财政资金到位后立即开工。</v>
          </cell>
        </row>
        <row r="18">
          <cell r="I18" t="str">
            <v>援藏计划外100万元
县级配套资金100万元
县人民医院77.77万元</v>
          </cell>
          <cell r="J18">
            <v>277.77</v>
          </cell>
          <cell r="K18">
            <v>277.77</v>
          </cell>
          <cell r="L18">
            <v>45635</v>
          </cell>
          <cell r="M18">
            <v>1</v>
          </cell>
          <cell r="N18">
            <v>1</v>
          </cell>
        </row>
        <row r="19">
          <cell r="B19" t="str">
            <v>那曲市比如县“两山”理论实践区（土地污染防治与科普示范点）</v>
          </cell>
          <cell r="C19" t="str">
            <v>建设藏药实验基地4156平方米、“两山”理论研学科普基地529.15平方米，实施“两山”理论研学科普基地装饰、布展415.35平方米，实施土壤重构、植被重建、挂网喷播等工程，实施土壤质量、地下水、中药质量监测管护以及复垦管护工程，实施排水沟362米、生产路952米（透水混凝土路面宽2米）等配套工程。</v>
          </cell>
          <cell r="D19" t="str">
            <v>计划新开工</v>
          </cell>
          <cell r="E19" t="str">
            <v>生态环境局
比如县分局</v>
          </cell>
          <cell r="F19">
            <v>45767</v>
          </cell>
          <cell r="G19" t="str">
            <v>3月20日开工</v>
          </cell>
        </row>
        <row r="19">
          <cell r="I19" t="str">
            <v>国家投资</v>
          </cell>
          <cell r="J19">
            <v>2470.86</v>
          </cell>
          <cell r="K19">
            <v>986.86</v>
          </cell>
          <cell r="L19">
            <v>45273</v>
          </cell>
          <cell r="M19">
            <v>0.3944</v>
          </cell>
          <cell r="N19">
            <v>1</v>
          </cell>
          <cell r="O19" t="str">
            <v>EPC模式</v>
          </cell>
        </row>
        <row r="20">
          <cell r="B20" t="str">
            <v>比如县恰则乡底吾达村人居环境整治项目</v>
          </cell>
          <cell r="C20" t="str">
            <v>新建1-6号路道路硬化3.7公里，新建混凝土桥梁一座 、排水沟2.1公里、公共卫生间1座、购置路灯78盏、垃圾桶24组及其他附属设施。  </v>
          </cell>
          <cell r="D20" t="str">
            <v>计划新开工</v>
          </cell>
          <cell r="E20" t="str">
            <v>比如县农业农村和科技水利局</v>
          </cell>
          <cell r="F20">
            <v>45736</v>
          </cell>
          <cell r="G20" t="str">
            <v>招标公告已发布，2025年4月2日开标。</v>
          </cell>
        </row>
        <row r="20">
          <cell r="I20" t="str">
            <v>国家投资</v>
          </cell>
          <cell r="J20">
            <v>1375.7</v>
          </cell>
          <cell r="K20">
            <v>952.5</v>
          </cell>
          <cell r="L20">
            <v>45662</v>
          </cell>
          <cell r="M20">
            <v>1</v>
          </cell>
          <cell r="N20">
            <v>1</v>
          </cell>
        </row>
        <row r="21">
          <cell r="B21" t="str">
            <v>比如县布曲河道治理工程</v>
          </cell>
          <cell r="C21" t="str">
            <v>治理河道总长3580M,新建防洪堤3238.20m，河道治理清淤496.78M新建沉砂池1座</v>
          </cell>
          <cell r="D21" t="str">
            <v>计划新开工</v>
          </cell>
          <cell r="E21" t="str">
            <v>比如县农业农村和科技水利局</v>
          </cell>
          <cell r="F21">
            <v>45736</v>
          </cell>
          <cell r="G21" t="str">
            <v>因项目法人问题，招标方案报批未成功。</v>
          </cell>
        </row>
        <row r="21">
          <cell r="I21" t="str">
            <v>国家投资</v>
          </cell>
          <cell r="J21">
            <v>1818.03</v>
          </cell>
          <cell r="K21">
            <v>1410.77</v>
          </cell>
          <cell r="L21">
            <v>45662</v>
          </cell>
          <cell r="M21">
            <v>1</v>
          </cell>
          <cell r="N21">
            <v>0.83</v>
          </cell>
        </row>
        <row r="22">
          <cell r="B22" t="str">
            <v>比如县温室大棚提升改造项目</v>
          </cell>
          <cell r="C22" t="str">
            <v>项目主要建设内容为单体房屋改造361.68㎡，大棚顶薄膜更换71185.59㎡，大棚顶卷膜机更换53个，强电工程1502.7m，及设备及工器具购置等。  </v>
          </cell>
          <cell r="D22" t="str">
            <v>计划新开工</v>
          </cell>
          <cell r="E22" t="str">
            <v>比如县农业农村和科技水利局</v>
          </cell>
          <cell r="F22">
            <v>45736</v>
          </cell>
          <cell r="G22" t="str">
            <v>3月11日开标，中标候选公示期。</v>
          </cell>
        </row>
        <row r="22">
          <cell r="I22" t="str">
            <v>国家投资</v>
          </cell>
          <cell r="J22">
            <v>219.1</v>
          </cell>
          <cell r="K22">
            <v>207.78</v>
          </cell>
          <cell r="L22">
            <v>45662</v>
          </cell>
          <cell r="M22">
            <v>1</v>
          </cell>
          <cell r="N22">
            <v>1</v>
          </cell>
        </row>
        <row r="23">
          <cell r="B23" t="str">
            <v>比如县比如镇擦隆村供水改造项目</v>
          </cell>
          <cell r="C23" t="str">
            <v>新建蓄水池、25m³管道开挖1535米及附属设施 </v>
          </cell>
          <cell r="D23" t="str">
            <v>计划新开工</v>
          </cell>
          <cell r="E23" t="str">
            <v>比如县农业农村和科技水利局</v>
          </cell>
          <cell r="F23">
            <v>45736</v>
          </cell>
          <cell r="G23" t="str">
            <v>招标公告已发布，2025年3月17日开标。</v>
          </cell>
        </row>
        <row r="23">
          <cell r="I23" t="str">
            <v>国家投资</v>
          </cell>
          <cell r="J23">
            <v>139.56</v>
          </cell>
          <cell r="K23">
            <v>139.56</v>
          </cell>
          <cell r="L23">
            <v>45662</v>
          </cell>
          <cell r="M23">
            <v>1</v>
          </cell>
          <cell r="N23">
            <v>0.833333333333333</v>
          </cell>
        </row>
        <row r="24">
          <cell r="B24" t="str">
            <v>比如县玉贡、萨玛村温室大棚水电改造项目</v>
          </cell>
          <cell r="C24" t="str">
            <v>项目主要建设内容为1、 玉贡村新建圆形水井3座，敷设给水管道4679.4m；萨玛村新建圆形水井2座，敷设给水管道1544.3m。 2、 玉贡村大棚强电工程10530.83m，道路破除及恢复768.56㎡等。  </v>
          </cell>
          <cell r="D24" t="str">
            <v>计划新开工</v>
          </cell>
          <cell r="E24" t="str">
            <v>比如县农业农村和科技水利局</v>
          </cell>
          <cell r="F24">
            <v>45736</v>
          </cell>
          <cell r="G24" t="str">
            <v>招标公告已发布，2025年3月27日开标。</v>
          </cell>
        </row>
        <row r="24">
          <cell r="I24" t="str">
            <v>国家投资</v>
          </cell>
          <cell r="J24">
            <v>644.26</v>
          </cell>
          <cell r="K24">
            <v>614.27</v>
          </cell>
          <cell r="L24">
            <v>45662</v>
          </cell>
          <cell r="M24">
            <v>1</v>
          </cell>
          <cell r="N24">
            <v>0.833333333333333</v>
          </cell>
        </row>
        <row r="25">
          <cell r="B25" t="str">
            <v>比如县易地搬迁小区附属改造项目</v>
          </cell>
          <cell r="C25" t="str">
            <v>易地搬迁小区排水管网改造、消防水改造及附属设施。</v>
          </cell>
          <cell r="D25" t="str">
            <v>计划新开工</v>
          </cell>
          <cell r="E25" t="str">
            <v>比如县农业农村和科技水利局</v>
          </cell>
          <cell r="F25">
            <v>45736</v>
          </cell>
          <cell r="G25" t="str">
            <v>3月5日开标，计划3月17日签订施工合同。</v>
          </cell>
        </row>
        <row r="25">
          <cell r="I25" t="str">
            <v>国家投资</v>
          </cell>
          <cell r="J25">
            <v>353.23</v>
          </cell>
          <cell r="K25">
            <v>336.72</v>
          </cell>
          <cell r="L25">
            <v>45662</v>
          </cell>
          <cell r="M25">
            <v>1</v>
          </cell>
          <cell r="N25">
            <v>1</v>
          </cell>
        </row>
        <row r="26">
          <cell r="B26" t="str">
            <v>比如县易地搬迁小区基础设施提升改造项目</v>
          </cell>
          <cell r="C26" t="str">
            <v>新建易地搬迁储物房7个及排水沟改造项目  </v>
          </cell>
          <cell r="D26" t="str">
            <v>计划新开工</v>
          </cell>
          <cell r="E26" t="str">
            <v>比如县农业农村和科技水利局</v>
          </cell>
          <cell r="F26">
            <v>45736</v>
          </cell>
          <cell r="G26" t="str">
            <v>3月5日开标，计划3月17日签订施工合同。</v>
          </cell>
        </row>
        <row r="26">
          <cell r="I26" t="str">
            <v>国家投资</v>
          </cell>
          <cell r="J26">
            <v>351.56</v>
          </cell>
          <cell r="K26">
            <v>343.71</v>
          </cell>
          <cell r="L26">
            <v>45662</v>
          </cell>
          <cell r="M26">
            <v>1</v>
          </cell>
          <cell r="N26">
            <v>1</v>
          </cell>
        </row>
        <row r="27">
          <cell r="B27" t="str">
            <v>比如县茶曲乡塔果村人居环境整治项目</v>
          </cell>
          <cell r="C27" t="str">
            <v>该项目主要对附属工程进行建设。其中，建设垃圾房104.86㎡，附属工程包括村庄道路（含院坝）8525.00㎡、人行道645.00㎡、室外门前硬化50.00㎡、道路边沟1228.00m、路缘石391.00m、太阳能路灯65盏、钢带增强PE螺旋波纹管（DN300）612.00m、PVC-U排水管（DE200）144.00m、砖砌体平算式单算雨水口53个、雨水检查井28座、室外强电工程1项。</v>
          </cell>
          <cell r="D27" t="str">
            <v>计划新开工</v>
          </cell>
          <cell r="E27" t="str">
            <v>比如县农业农村和科技水利局</v>
          </cell>
          <cell r="F27">
            <v>45736</v>
          </cell>
          <cell r="G27" t="str">
            <v>3月11日开标，中标候选公示期。</v>
          </cell>
        </row>
        <row r="27">
          <cell r="I27" t="str">
            <v>国家投资</v>
          </cell>
          <cell r="J27">
            <v>402.22</v>
          </cell>
          <cell r="K27">
            <v>374</v>
          </cell>
          <cell r="L27">
            <v>45662</v>
          </cell>
          <cell r="M27">
            <v>1</v>
          </cell>
          <cell r="N27">
            <v>1</v>
          </cell>
        </row>
        <row r="28">
          <cell r="B28" t="str">
            <v>比如县乡村振兴产业扶持项目（芜根饮料厂建设）</v>
          </cell>
          <cell r="C28" t="str">
            <v>本项目总用地面积为16427.58平方米，新建厂房3923.10平方米，新建综合楼918.06平方米，阳光大棚1718.21平方米，地下设备用房面积为443.88平方米。项目另涉及室外附属工程。</v>
          </cell>
          <cell r="D28" t="str">
            <v>计划新开工</v>
          </cell>
          <cell r="E28" t="str">
            <v>经信商务局</v>
          </cell>
          <cell r="F28">
            <v>45767</v>
          </cell>
          <cell r="G28" t="str">
            <v>招标公告已发布，3月18日开标。</v>
          </cell>
        </row>
        <row r="28">
          <cell r="I28" t="str">
            <v>援藏资金</v>
          </cell>
          <cell r="J28">
            <v>3153</v>
          </cell>
          <cell r="K28">
            <v>0</v>
          </cell>
          <cell r="L28" t="str">
            <v>尚未到位</v>
          </cell>
          <cell r="M28">
            <v>0</v>
          </cell>
          <cell r="N28">
            <v>0.833333333333333</v>
          </cell>
        </row>
        <row r="29">
          <cell r="B29" t="str">
            <v>比如县茶曲乡郭那村人居环境建设项目</v>
          </cell>
          <cell r="C29" t="str">
            <v>新建室外旱厕52.92㎡（共2栋，单栋建筑面积26.46㎡），以及附属总平工程；新建道路长度3446.905m，其中支路5条，长度2693.324m，巷路4条，长度753.581m。</v>
          </cell>
          <cell r="D29" t="str">
            <v>计划新开工</v>
          </cell>
          <cell r="E29" t="str">
            <v>比如县农业农村和科技水利局</v>
          </cell>
          <cell r="F29">
            <v>45736</v>
          </cell>
          <cell r="G29" t="str">
            <v>招标公告已发布，3月20日开标</v>
          </cell>
        </row>
        <row r="29">
          <cell r="I29" t="str">
            <v>国家投资</v>
          </cell>
          <cell r="J29">
            <v>958.73</v>
          </cell>
          <cell r="K29">
            <v>917.06</v>
          </cell>
          <cell r="L29">
            <v>45662</v>
          </cell>
          <cell r="M29">
            <v>1</v>
          </cell>
          <cell r="N29">
            <v>0.833333333333333</v>
          </cell>
        </row>
        <row r="30">
          <cell r="B30" t="str">
            <v>比如县扎拉乡桑布村人居环境整治项目</v>
          </cell>
          <cell r="C30" t="str">
            <v>该项目主要建设内容为定居点1和定居点2。定居点1新建旱厕（共1栋，单栋建筑面积26.46㎡），供水房82.01㎡，垃圾桶50个，机井1座，供水房室外电气1项，入户硬化4624.24㎡；道路工程包括土石方工程（挖方4726.00㎡、填方1654.00㎡、弃方3072.00㎡）；混凝土道路（支路）9025.64㎡；挖出旧路面760.00㎡；盖板边沟2836.00m；单柱式标志牌7套；钢筋混凝土盖板涵10.00m；照明工程包括太阳能路灯56盏，定居点2新建旱（共2栋，单栋建筑面积26.46㎡），供水房82.01㎡，垃圾桶16个，机井1座，供水房室外电气1项，入户硬化1580.46㎡；道路工程包括土石方工程（挖方642.00㎡、填方225.00㎡、弃方417.00㎡）；混凝土道路（支路）1347.59㎡；挖出旧路面760.00㎡；盖板边沟384.00m；照明工程包括太阳能路灯9盏。</v>
          </cell>
          <cell r="D30" t="str">
            <v>计划新开工</v>
          </cell>
          <cell r="E30" t="str">
            <v>比如县农业农村和科技水利局</v>
          </cell>
          <cell r="F30">
            <v>45736</v>
          </cell>
          <cell r="G30" t="str">
            <v>招标公告已发布，3月20日开标</v>
          </cell>
        </row>
        <row r="30">
          <cell r="I30" t="str">
            <v>国家投资</v>
          </cell>
          <cell r="J30">
            <v>1061.35</v>
          </cell>
          <cell r="K30">
            <v>914.6</v>
          </cell>
          <cell r="L30">
            <v>45662</v>
          </cell>
          <cell r="M30">
            <v>1</v>
          </cell>
          <cell r="N30">
            <v>0.833333333333333</v>
          </cell>
        </row>
        <row r="31">
          <cell r="B31" t="str">
            <v>比如县羊秀乡朵给村人居环境整治项目</v>
          </cell>
          <cell r="C31" t="str">
            <v>道路工程：路基18985.82㎡、路面工程16264.82㎡、盖板沟4469米、钢筋混泥土承插管111米、旱厕2个（64.48㎡）购置75盏路灯、13个垃圾桶及附属设施。 </v>
          </cell>
          <cell r="D31" t="str">
            <v>计划新开工</v>
          </cell>
          <cell r="E31" t="str">
            <v>比如县农业农村和科技水利局</v>
          </cell>
          <cell r="F31">
            <v>45736</v>
          </cell>
          <cell r="G31" t="str">
            <v>招标公告已发布，3月20日开标</v>
          </cell>
        </row>
        <row r="31">
          <cell r="I31" t="str">
            <v>国家投资</v>
          </cell>
          <cell r="J31">
            <v>1429.59</v>
          </cell>
          <cell r="K31">
            <v>1050.5</v>
          </cell>
          <cell r="L31">
            <v>45662</v>
          </cell>
          <cell r="M31">
            <v>1</v>
          </cell>
          <cell r="N31">
            <v>0.833333333333333</v>
          </cell>
        </row>
        <row r="32">
          <cell r="B32" t="str">
            <v>比如县良曲乡吉日村人居环境整治项目</v>
          </cell>
          <cell r="C32" t="str">
            <v>道路硬化5160.99㎡、改建预应力混凝土桥1座，购置安装相关设施设备以及其他附属工程。</v>
          </cell>
          <cell r="D32" t="str">
            <v>计划新开工</v>
          </cell>
          <cell r="E32" t="str">
            <v>比如县农业农村和科技水利局</v>
          </cell>
          <cell r="F32">
            <v>45736</v>
          </cell>
          <cell r="G32" t="str">
            <v>招标公告已发布，3月21日开标。</v>
          </cell>
        </row>
        <row r="32">
          <cell r="I32" t="str">
            <v>国家投资</v>
          </cell>
          <cell r="J32">
            <v>662.15</v>
          </cell>
          <cell r="K32">
            <v>645.67</v>
          </cell>
          <cell r="L32">
            <v>45662</v>
          </cell>
          <cell r="M32">
            <v>1</v>
          </cell>
          <cell r="N32">
            <v>0.833333333333333</v>
          </cell>
        </row>
        <row r="33">
          <cell r="B33" t="str">
            <v>那曲市比如县比如镇迦然村人居环境建设项目</v>
          </cell>
          <cell r="C33" t="str">
            <v>建设1#供水房82.01㎡，2#供水房82.01㎡，1#室外厕所26.46㎡，2#室外厕所26.46㎡，附属工程包括垃圾桶26个、机井2座、室外给排水1项、室外电气1项，道路工程包括道路土石方工程1项、新建道路4484.69㎡、涵洞22.00m、边沟1045.00m、单柱式标志标牌6个、减速带38.00m、波形护栏276.00m、人行道路硬化1756.20㎡。  </v>
          </cell>
          <cell r="D33" t="str">
            <v>计划新开工</v>
          </cell>
          <cell r="E33" t="str">
            <v>比如县农业农村和科技水利局</v>
          </cell>
          <cell r="F33">
            <v>45736</v>
          </cell>
          <cell r="G33" t="str">
            <v>招标公告已发布，3月21日开标。</v>
          </cell>
        </row>
        <row r="33">
          <cell r="I33" t="str">
            <v>国家投资</v>
          </cell>
          <cell r="J33">
            <v>645.08</v>
          </cell>
          <cell r="K33">
            <v>628.85</v>
          </cell>
          <cell r="L33">
            <v>45662</v>
          </cell>
          <cell r="M33">
            <v>1</v>
          </cell>
          <cell r="N33">
            <v>0.833333333333333</v>
          </cell>
        </row>
        <row r="34">
          <cell r="B34" t="str">
            <v>比如县达塘乡玛擦村乡村振兴示范附属提升项目</v>
          </cell>
          <cell r="C34" t="str">
            <v>达塘乡玛擦村实施村内道路硬化2479.74平方米（含行政村1046.16平方米、自然村1433.58平方米）；在行政村新建盖板排水沟101.03米、无盖排水沟42.89、蓄水池1座，排水沟清淤50米；在自然村新建盖板排水沟119.24米、无盖排水沟659.74米、过路涵洞29.5米；实施相关附属工程</v>
          </cell>
          <cell r="D34" t="str">
            <v>计划新开工</v>
          </cell>
          <cell r="E34" t="str">
            <v>比如县农业农村和科技水利局</v>
          </cell>
          <cell r="F34">
            <v>45736</v>
          </cell>
          <cell r="G34" t="str">
            <v>3月11日开标，中标候选公示期。</v>
          </cell>
        </row>
        <row r="34">
          <cell r="I34" t="str">
            <v>国家投资</v>
          </cell>
          <cell r="J34">
            <v>168.58</v>
          </cell>
          <cell r="K34">
            <v>162.34</v>
          </cell>
          <cell r="L34">
            <v>45662</v>
          </cell>
          <cell r="M34">
            <v>1</v>
          </cell>
          <cell r="N34">
            <v>1</v>
          </cell>
        </row>
        <row r="35">
          <cell r="B35" t="str">
            <v>比如县察挡自然村怒江大桥改造工程</v>
          </cell>
          <cell r="C35" t="str">
            <v>新建桥梁上部结构（5-20预应力混凝土T梁）、下部结构和附属工程、标志标牌等，桥梁全长100.88m。</v>
          </cell>
          <cell r="D35" t="str">
            <v>计划新开工</v>
          </cell>
          <cell r="E35" t="str">
            <v>比如县交通运输局</v>
          </cell>
          <cell r="F35">
            <v>45736</v>
          </cell>
          <cell r="G35" t="str">
            <v>招标公告已发布，计划3月20日开标。</v>
          </cell>
        </row>
        <row r="35">
          <cell r="I35" t="str">
            <v>2024年车辆购置税收入补助地方资金</v>
          </cell>
          <cell r="J35">
            <v>1122</v>
          </cell>
          <cell r="K35">
            <v>1122</v>
          </cell>
          <cell r="L35">
            <v>45458</v>
          </cell>
          <cell r="M35">
            <v>1</v>
          </cell>
          <cell r="N35">
            <v>0.833333333333333</v>
          </cell>
        </row>
        <row r="36">
          <cell r="B36" t="str">
            <v>G558线（白嘎乡入口）至扎西隆村公路改建工程</v>
          </cell>
          <cell r="C36" t="str">
            <v>（一）该工程位于比如县境内。路线全长72. 942公里。分为一条主线和一条支线，其中主线全长66. 445公里，主线起点位于G558线K150+700处，途径贡定村，终点位于比如县白嘎乡扎西隆村；支线全长6. 497公里，支线起点位于主线K56+538处，终点位于塘巴村村委会。本项目的实施解决了比如县白嘎乡扎西隆村、巴尔瓦村、贡定村、塘巴村通畅问题。</v>
          </cell>
          <cell r="D36" t="str">
            <v>计划新开工</v>
          </cell>
          <cell r="E36" t="str">
            <v>比如县交通运输局</v>
          </cell>
          <cell r="F36">
            <v>45736</v>
          </cell>
          <cell r="G36" t="str">
            <v>招标公告已发布，计划3月20日开标。</v>
          </cell>
        </row>
        <row r="36">
          <cell r="I36" t="str">
            <v>车购税以奖代补资金</v>
          </cell>
          <cell r="J36">
            <v>30023</v>
          </cell>
          <cell r="K36">
            <v>14266.118</v>
          </cell>
          <cell r="L36">
            <v>45590</v>
          </cell>
          <cell r="M36">
            <v>0.432306606060606</v>
          </cell>
          <cell r="N36">
            <v>0.833333333333333</v>
          </cell>
        </row>
        <row r="37">
          <cell r="B37" t="str">
            <v>比如县茶曲乡多硕卡村人居环境整治项目</v>
          </cell>
          <cell r="C37" t="str">
            <v>项目的建设内容包括旱厕、供水房、附属工程、道路工程、照明工程及给水工程。其中：旱厕52.92㎡（共2栋，单栋建筑面积26.46㎡），供水房82.01㎡，附属工程包括垃圾桶80个、室外电气1项、入户硬化2997.88㎡，道路工程包括土石方工程（挖方6270.00m³、填方926.00m³、弃方5344.00m³）、混凝土道路（支路）9148.62㎡、混凝土道路（巷路）1242.37㎡、挖出旧路面1472.00㎡、盖板边沟4116.00m、单柱式标志牌5套，照明工程包括太阳能路灯68盏。</v>
          </cell>
          <cell r="D37" t="str">
            <v>计划新开工</v>
          </cell>
          <cell r="E37" t="str">
            <v>比如县农业农村和科技水利局</v>
          </cell>
          <cell r="F37">
            <v>45736</v>
          </cell>
          <cell r="G37" t="str">
            <v>招标公告已发布，计划3月21日开标。</v>
          </cell>
        </row>
        <row r="37">
          <cell r="I37" t="str">
            <v>国家投资</v>
          </cell>
          <cell r="J37">
            <v>750.02</v>
          </cell>
          <cell r="K37">
            <v>668.3</v>
          </cell>
          <cell r="L37">
            <v>45662</v>
          </cell>
          <cell r="M37">
            <v>1</v>
          </cell>
          <cell r="N37">
            <v>0.833333333333333</v>
          </cell>
        </row>
        <row r="38">
          <cell r="B38" t="str">
            <v>比如县羊秀乡贡宁村人居环境整治项目</v>
          </cell>
          <cell r="C38" t="str">
            <v>道路工程：路基8752.96㎡、路面工程7668.46㎡、盖板沟180米、边沟576米、波形护栏909米、旱厕2个（64.48㎡）购置75盏路灯、20个垃圾桶及附属设施。</v>
          </cell>
          <cell r="D38" t="str">
            <v>计划新开工</v>
          </cell>
          <cell r="E38" t="str">
            <v>比如县农业农村和科技水利局</v>
          </cell>
          <cell r="F38">
            <v>45737</v>
          </cell>
          <cell r="G38" t="str">
            <v>招标公告已发布，计划3月21日开标。</v>
          </cell>
        </row>
        <row r="38">
          <cell r="I38" t="str">
            <v>国家投资</v>
          </cell>
          <cell r="J38">
            <v>933.78</v>
          </cell>
          <cell r="K38">
            <v>817.42</v>
          </cell>
          <cell r="L38">
            <v>45662</v>
          </cell>
          <cell r="M38">
            <v>1</v>
          </cell>
          <cell r="N38">
            <v>0.833333333333333</v>
          </cell>
        </row>
        <row r="39">
          <cell r="B39" t="str">
            <v>比如县白嘎乡扶贫经营用房护坡改造项目</v>
          </cell>
          <cell r="C39" t="str">
            <v>新建护坡改造60米高15米宽4米及附属工程</v>
          </cell>
          <cell r="D39" t="str">
            <v>计划新开工</v>
          </cell>
          <cell r="E39" t="str">
            <v>比如县农业农村和科技水利局</v>
          </cell>
          <cell r="F39">
            <v>45736</v>
          </cell>
          <cell r="G39" t="str">
            <v>3月3日开标，正在签订施工合同。</v>
          </cell>
        </row>
        <row r="39">
          <cell r="I39" t="str">
            <v>国家投资</v>
          </cell>
          <cell r="J39">
            <v>320</v>
          </cell>
          <cell r="K39">
            <v>260</v>
          </cell>
          <cell r="L39">
            <v>45662</v>
          </cell>
          <cell r="M39">
            <v>1</v>
          </cell>
          <cell r="N39">
            <v>1</v>
          </cell>
        </row>
        <row r="40">
          <cell r="B40" t="str">
            <v>比如县比如镇吉前村中桥改造工程项目</v>
          </cell>
          <cell r="C40" t="str">
            <v>通往比如镇唯一道路，拆除重建吉前村中桥长度70米，宽度5.5米。</v>
          </cell>
          <cell r="D40" t="str">
            <v>计划新开工</v>
          </cell>
          <cell r="E40" t="str">
            <v>比如县交通运输局</v>
          </cell>
          <cell r="F40">
            <v>45736</v>
          </cell>
          <cell r="G40" t="str">
            <v>招标公告已发布，计划4月1日开标。</v>
          </cell>
        </row>
        <row r="40">
          <cell r="I40" t="str">
            <v>国家投资</v>
          </cell>
          <cell r="J40">
            <v>661.39</v>
          </cell>
          <cell r="K40">
            <v>487</v>
          </cell>
          <cell r="L40">
            <v>45662</v>
          </cell>
          <cell r="M40">
            <v>1</v>
          </cell>
          <cell r="N40">
            <v>1</v>
          </cell>
        </row>
        <row r="41">
          <cell r="B41" t="str">
            <v>比如县白嘎乡第二小学</v>
          </cell>
          <cell r="C41" t="str">
            <v>总校舍16891平方米及附属</v>
          </cell>
          <cell r="D41" t="str">
            <v>计划新开工</v>
          </cell>
          <cell r="E41" t="str">
            <v>比如县教育局</v>
          </cell>
          <cell r="F41">
            <v>45767</v>
          </cell>
          <cell r="G41" t="str">
            <v>招标公告入场登记中。</v>
          </cell>
        </row>
        <row r="41">
          <cell r="I41" t="str">
            <v>国家投资</v>
          </cell>
          <cell r="J41">
            <v>8400</v>
          </cell>
          <cell r="K41">
            <v>2106</v>
          </cell>
          <cell r="L41">
            <v>45653</v>
          </cell>
          <cell r="M41">
            <v>0.250714285714286</v>
          </cell>
          <cell r="N41">
            <v>0.5</v>
          </cell>
        </row>
        <row r="42">
          <cell r="B42" t="str">
            <v>比如县夏曲镇伯托村温泉康养提升项目</v>
          </cell>
          <cell r="C42" t="str">
            <v>项目主要建设内容为1#楼包括坡屋面703.96㎡、平屋面115.14㎡、窗拆换62.70㎡；2#楼包括平屋面77.10㎡、阳光棚更换屋面玻璃242.52㎡、阳关棚遮阳帘更换485.04㎡、窗拆换40.35㎡；3#楼包括平屋面263.88㎡、阳光棚更换屋面玻璃86.83㎡、阳关棚遮阳帘更换173.65㎡、窗拆换14㎡；泡池包括坡屋面72.24㎡、窗拆换17.7㎡；原游泳池改造包括阳光棚换屋面玻璃545.41㎡、地面砖65.8㎡、铝扣板吊顶65.8㎡、卫生间木隔断30㎡；室外附属工程包括铁栏杆拆换381m、JS防水80㎡；设备及工器具购置等。</v>
          </cell>
          <cell r="D42" t="str">
            <v>计划新开工</v>
          </cell>
          <cell r="E42" t="str">
            <v>比如县农业农村和科技水利局</v>
          </cell>
          <cell r="F42">
            <v>45736</v>
          </cell>
          <cell r="G42" t="str">
            <v>招标公告已发布，2025年3月17日开标。</v>
          </cell>
        </row>
        <row r="42">
          <cell r="I42" t="str">
            <v>国家投资</v>
          </cell>
          <cell r="J42">
            <v>205.5</v>
          </cell>
          <cell r="K42">
            <v>195.95</v>
          </cell>
          <cell r="L42">
            <v>45662</v>
          </cell>
          <cell r="M42">
            <v>1</v>
          </cell>
          <cell r="N42">
            <v>0.833333333333333</v>
          </cell>
        </row>
        <row r="43">
          <cell r="C43" t="str">
            <v>—————</v>
          </cell>
          <cell r="D43" t="str">
            <v>——</v>
          </cell>
          <cell r="E43" t="str">
            <v>————</v>
          </cell>
        </row>
        <row r="43">
          <cell r="G43" t="str">
            <v>————</v>
          </cell>
        </row>
        <row r="43">
          <cell r="J43">
            <v>70245</v>
          </cell>
          <cell r="K43">
            <v>41365.918</v>
          </cell>
          <cell r="L43" t="str">
            <v>————</v>
          </cell>
          <cell r="M43">
            <v>0.58888060360168</v>
          </cell>
        </row>
        <row r="45">
          <cell r="B45" t="str">
            <v>  没有进展                                                进度缓慢</v>
          </cell>
        </row>
        <row r="45">
          <cell r="D45" t="str">
            <v>                              正常推进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25计划新开工"/>
      <sheetName val="比如县2025年新、续建项目信息汇总"/>
      <sheetName val="下拉列表"/>
    </sheetNames>
    <sheetDataSet>
      <sheetData sheetId="0" refreshError="1">
        <row r="2">
          <cell r="C2" t="str">
            <v>万元</v>
          </cell>
          <cell r="D2" t="str">
            <v>制表单位：</v>
          </cell>
          <cell r="E2" t="str">
            <v>发改委（项目专班）</v>
          </cell>
        </row>
        <row r="3">
          <cell r="B3" t="str">
            <v>项目名称</v>
          </cell>
          <cell r="C3" t="str">
            <v>建筑规模</v>
          </cell>
          <cell r="D3" t="str">
            <v>项目性质</v>
          </cell>
          <cell r="E3" t="str">
            <v>项目主管</v>
          </cell>
          <cell r="F3" t="str">
            <v>项目建设地点</v>
          </cell>
          <cell r="G3" t="str">
            <v>计划开复工日期</v>
          </cell>
          <cell r="H3" t="str">
            <v>资金来源</v>
          </cell>
          <cell r="I3" t="str">
            <v>总投资</v>
          </cell>
          <cell r="J3" t="str">
            <v>到位资金</v>
          </cell>
        </row>
        <row r="4">
          <cell r="B4" t="str">
            <v>比如伯托100MW光伏储能项目</v>
          </cell>
          <cell r="C4" t="str">
            <v>建设100MW光伏项目</v>
          </cell>
          <cell r="D4" t="str">
            <v>续建项目</v>
          </cell>
          <cell r="E4" t="str">
            <v>比如县发展和
改革委员会</v>
          </cell>
          <cell r="F4" t="str">
            <v>夏曲镇</v>
          </cell>
          <cell r="G4">
            <v>45736</v>
          </cell>
          <cell r="H4" t="str">
            <v>企业投资</v>
          </cell>
          <cell r="I4">
            <v>37800</v>
          </cell>
          <cell r="J4">
            <v>37800</v>
          </cell>
        </row>
        <row r="5">
          <cell r="B5" t="str">
            <v>比如县夏曲镇中心人民法庭项目</v>
          </cell>
          <cell r="C5" t="str">
            <v>建设内容及规模：新建法庭 487.81㎡，门卫室28㎡，室外附属含旗台1座、通透式围墙 56.77m、围墙墙面改造 408㎡、透水砖铺地750.86㎡ 、停车位硬化108.17㎡、绿化181.32㎡、车行道及人行道 467.25㎡、室外电气工程1项、室外给排水工程1项；设备购置含门禁系统1套、法庭监控系统1套、门卫室监控系统1套以及其他附属工程。</v>
          </cell>
          <cell r="D5" t="str">
            <v>续建项目</v>
          </cell>
          <cell r="E5" t="str">
            <v>比如县人民法院</v>
          </cell>
          <cell r="F5" t="str">
            <v>夏曲镇</v>
          </cell>
          <cell r="G5">
            <v>45736</v>
          </cell>
          <cell r="H5" t="str">
            <v>国家投资</v>
          </cell>
          <cell r="I5">
            <v>309</v>
          </cell>
          <cell r="J5">
            <v>309</v>
          </cell>
        </row>
        <row r="6">
          <cell r="B6" t="str">
            <v>比如县G558线至培巴村公路改建工程</v>
          </cell>
          <cell r="C6" t="str">
            <v>位于比如县境内，路线全长2.532公里，主线起点接G558线，终点止于培巴村。</v>
          </cell>
          <cell r="D6" t="str">
            <v>续建项目</v>
          </cell>
          <cell r="E6" t="str">
            <v>比如县
交通运输局</v>
          </cell>
          <cell r="F6" t="str">
            <v>比如镇</v>
          </cell>
          <cell r="G6">
            <v>45736</v>
          </cell>
          <cell r="H6" t="str">
            <v>国家投资</v>
          </cell>
          <cell r="I6">
            <v>1047.3167</v>
          </cell>
          <cell r="J6">
            <v>1047.3167</v>
          </cell>
        </row>
        <row r="7">
          <cell r="B7" t="str">
            <v>比如县乡镇综合运输服务站</v>
          </cell>
          <cell r="C7" t="str">
            <v>场地设施包括客运、货运车辆停车场，快递、货物堆存中转区等；建筑设施，包括站房和辅助用房等，以及站房内外形象标识、站牌、标识标牌、宣传告示牌等。</v>
          </cell>
          <cell r="D7" t="str">
            <v>续建项目</v>
          </cell>
          <cell r="E7" t="str">
            <v>比如县
交通运输局</v>
          </cell>
          <cell r="F7" t="str">
            <v>各乡镇</v>
          </cell>
          <cell r="G7">
            <v>45736</v>
          </cell>
          <cell r="H7" t="str">
            <v>车购税
以奖代补</v>
          </cell>
          <cell r="I7">
            <v>794.28</v>
          </cell>
          <cell r="J7">
            <v>794.28</v>
          </cell>
        </row>
        <row r="8">
          <cell r="B8" t="str">
            <v>比如县G558线至卡孜庆村公路</v>
          </cell>
          <cell r="C8" t="str">
            <v>位于比如县境内，路线全长9.317公里，主线起点接G558线K299+014处，终点接卡孜庆村村委会既有水泥路。</v>
          </cell>
          <cell r="D8" t="str">
            <v>续建项目</v>
          </cell>
          <cell r="E8" t="str">
            <v>比如县
交通运输局</v>
          </cell>
          <cell r="F8" t="str">
            <v>达塘乡</v>
          </cell>
          <cell r="G8">
            <v>45736</v>
          </cell>
          <cell r="H8" t="str">
            <v>车购税
以奖代补</v>
          </cell>
          <cell r="I8">
            <v>2773</v>
          </cell>
          <cell r="J8">
            <v>2773</v>
          </cell>
        </row>
        <row r="9">
          <cell r="B9" t="str">
            <v>比如县G558线至迟塔村公路</v>
          </cell>
          <cell r="C9" t="str">
            <v>水泥混泥土路面，长9.904公里。钢波纹管涵130米/19道，桥梁一座及相关工程。</v>
          </cell>
          <cell r="D9" t="str">
            <v>续建项目</v>
          </cell>
          <cell r="E9" t="str">
            <v>比如县
交通运输局</v>
          </cell>
          <cell r="F9" t="str">
            <v>羊秀乡</v>
          </cell>
          <cell r="G9">
            <v>45736</v>
          </cell>
          <cell r="H9" t="str">
            <v>一般债券1356.822
国家投资2035.178</v>
          </cell>
          <cell r="I9">
            <v>3392</v>
          </cell>
          <cell r="J9">
            <v>3392</v>
          </cell>
        </row>
        <row r="10">
          <cell r="B10" t="str">
            <v>那曲县达前乡干觉村至比如夏曲镇玉纳村（S506岔口）公路</v>
          </cell>
          <cell r="C10" t="str">
            <v>该工程位于色尼区和比如县境内。路线全长47.371公里。本项目起点接比如县达前乡G317线K1901+900岔口处，终点位于与S206形成“T”字相交。</v>
          </cell>
          <cell r="D10" t="str">
            <v>续建项目</v>
          </cell>
          <cell r="E10" t="str">
            <v>比如县
交通运输局</v>
          </cell>
          <cell r="F10" t="str">
            <v>夏曲镇</v>
          </cell>
          <cell r="G10">
            <v>45736</v>
          </cell>
          <cell r="H10" t="str">
            <v>一般债券5120.82
国家投资10173</v>
          </cell>
          <cell r="I10">
            <v>15294</v>
          </cell>
          <cell r="J10">
            <v>15294</v>
          </cell>
        </row>
        <row r="11">
          <cell r="B11" t="str">
            <v>S205线至比如县良曲乡嘎达村公路改建工程</v>
          </cell>
          <cell r="C11" t="str">
            <v>S205线至比如县良曲乡嘎达村公路改建工程</v>
          </cell>
          <cell r="D11" t="str">
            <v>续建项目</v>
          </cell>
          <cell r="E11" t="str">
            <v>比如县
交通运输局</v>
          </cell>
          <cell r="F11" t="str">
            <v>良曲乡</v>
          </cell>
          <cell r="G11">
            <v>45736</v>
          </cell>
          <cell r="H11" t="str">
            <v>一般债券62.768
国家投资154.15</v>
          </cell>
          <cell r="I11">
            <v>216.92</v>
          </cell>
          <cell r="J11">
            <v>216.92</v>
          </cell>
        </row>
        <row r="12">
          <cell r="B12" t="str">
            <v>西藏那曲地区比如县G558线至夏尔耐村公路</v>
          </cell>
          <cell r="C12" t="str">
            <v>西藏那曲地区比如县G558线至夏尔耐村公路</v>
          </cell>
          <cell r="D12" t="str">
            <v>续建项目</v>
          </cell>
          <cell r="E12" t="str">
            <v>比如县
交通运输局</v>
          </cell>
          <cell r="F12" t="str">
            <v>比如镇</v>
          </cell>
          <cell r="G12">
            <v>45736</v>
          </cell>
          <cell r="H12" t="str">
            <v>一般债券92.4837812
国家投资832.2</v>
          </cell>
          <cell r="I12">
            <v>924.684453</v>
          </cell>
          <cell r="J12">
            <v>924.684453</v>
          </cell>
        </row>
        <row r="13">
          <cell r="B13" t="str">
            <v>比如县第一初级中学建设项目</v>
          </cell>
          <cell r="C13" t="str">
            <v>建设教学综合楼、专业教室、食堂、科技馆、公共浴室、学生宿舍、教师周转房、门卫室、旱厕、生活水泵房、看台及室外附属工程，及设备购置。施工二标段内容为：1#教学楼、2#楼--一号专业教室、3#楼--二号专业教室、7#楼科技馆、19#楼门卫室、20#楼旱厕、21#楼旱厕、22#楼旱厕、23#楼旱厕、25#楼看台及室外附属工程等。</v>
          </cell>
          <cell r="D13" t="str">
            <v>续建项目</v>
          </cell>
          <cell r="E13" t="str">
            <v>比如县教育局</v>
          </cell>
          <cell r="F13" t="str">
            <v>比如镇</v>
          </cell>
          <cell r="G13">
            <v>45736</v>
          </cell>
          <cell r="H13" t="str">
            <v>国家投资</v>
          </cell>
          <cell r="I13">
            <v>23999.99</v>
          </cell>
          <cell r="J13">
            <v>23999.99</v>
          </cell>
        </row>
        <row r="14">
          <cell r="B14" t="str">
            <v>那曲市比如“千万工程”（群众比如县体育中心建设项目）</v>
          </cell>
          <cell r="C14" t="str">
            <v>体育馆3262.17m²，水泵房78.44m²，广场硬化1940.01m²，车行道硬化1932.22m²，停车场320.56m²，绿化工程1617.10m²，购置安装相关设施设备以及其他附属工程</v>
          </cell>
          <cell r="D14" t="str">
            <v>续建项目</v>
          </cell>
          <cell r="E14" t="str">
            <v>比如县教育局</v>
          </cell>
          <cell r="F14" t="str">
            <v>比如镇</v>
          </cell>
          <cell r="G14">
            <v>45736</v>
          </cell>
          <cell r="H14" t="str">
            <v>援藏资金</v>
          </cell>
          <cell r="I14">
            <v>2210</v>
          </cell>
          <cell r="J14">
            <v>2210</v>
          </cell>
        </row>
        <row r="15">
          <cell r="B15" t="str">
            <v>怒江比如县段重点河道治理工程</v>
          </cell>
          <cell r="C15" t="str">
            <v>该工程治理河段 5856 m，其中新建护岸 5165m，包括达塘乡段 2250 m、茶曲乡玛库村段 1715m、比如县温室大偶段1200m:新建比如县气象站堤防70lm;新建下河踏步10处，排水涵管4座等。</v>
          </cell>
          <cell r="D15" t="str">
            <v>续建项目</v>
          </cell>
          <cell r="E15" t="str">
            <v>比如县农业农村和科技水利局</v>
          </cell>
          <cell r="F15" t="str">
            <v>茶曲乡、比如镇、达塘乡</v>
          </cell>
          <cell r="G15">
            <v>45736</v>
          </cell>
          <cell r="H15" t="str">
            <v>国家投资</v>
          </cell>
          <cell r="I15">
            <v>3750</v>
          </cell>
          <cell r="J15">
            <v>3750</v>
          </cell>
        </row>
        <row r="16">
          <cell r="B16" t="str">
            <v>比如县擦曲河达塘乡段河道治理工程</v>
          </cell>
          <cell r="C16" t="str">
            <v>新建防洪堤总长 2157m，其中玛隆村段 717m，曲荣夺村段1440m;新建下河梯步6座，其中玛隆村段2座，曲荣夺村段4座、玛隆村段排水涵管1处以及附属工程。</v>
          </cell>
          <cell r="D16" t="str">
            <v>续建项目</v>
          </cell>
          <cell r="E16" t="str">
            <v>比如县农业农村和科技水利局</v>
          </cell>
          <cell r="F16" t="str">
            <v>恰则乡</v>
          </cell>
          <cell r="G16">
            <v>45736</v>
          </cell>
          <cell r="H16" t="str">
            <v>国家投资</v>
          </cell>
          <cell r="I16">
            <v>1065</v>
          </cell>
          <cell r="J16">
            <v>1065</v>
          </cell>
        </row>
        <row r="17">
          <cell r="B17" t="str">
            <v>比如县司法局夏曲镇司法所、达塘乡司法所、白嘎乡司法所项目</v>
          </cell>
          <cell r="C17" t="str">
            <v>建设内容及规模：新建夏曲镇司法所总建筑面积287.07㎡及附属设施；新建达塘乡司法所总建筑面积287.07㎡及附属设施；新建白嘎司法所总建筑面积287.07㎡及附属设施。</v>
          </cell>
          <cell r="D17" t="str">
            <v>续建项目</v>
          </cell>
          <cell r="E17" t="str">
            <v>比如县司法局</v>
          </cell>
          <cell r="F17" t="str">
            <v>达塘乡、夏曲镇、白嘎乡</v>
          </cell>
          <cell r="G17">
            <v>45736</v>
          </cell>
          <cell r="H17" t="str">
            <v>国家投资</v>
          </cell>
          <cell r="I17">
            <v>324</v>
          </cell>
          <cell r="J17">
            <v>324</v>
          </cell>
        </row>
        <row r="18">
          <cell r="B18" t="str">
            <v>比如县（千万工程）其达村示范项目文化附属工程</v>
          </cell>
          <cell r="C18" t="str">
            <v>在原有地下室上新建二层框架结构建筑，总建筑面积5097.22平方米，层高4.8米，购置安装设施设备以及实施各项附属工程</v>
          </cell>
          <cell r="D18" t="str">
            <v>续建项目</v>
          </cell>
          <cell r="E18" t="str">
            <v>比如县
文化和旅游局</v>
          </cell>
          <cell r="F18" t="str">
            <v>比如镇</v>
          </cell>
          <cell r="G18">
            <v>45736</v>
          </cell>
          <cell r="H18" t="str">
            <v>援藏资金</v>
          </cell>
          <cell r="I18">
            <v>1789.6</v>
          </cell>
          <cell r="J18">
            <v>1789.6</v>
          </cell>
        </row>
        <row r="19">
          <cell r="B19" t="str">
            <v>比如县智库建设项目</v>
          </cell>
          <cell r="C19" t="str">
            <v>项目系统</v>
          </cell>
          <cell r="D19" t="str">
            <v>续建项目</v>
          </cell>
          <cell r="E19" t="str">
            <v>比如县发展和
改革委员会</v>
          </cell>
          <cell r="F19" t="str">
            <v>//</v>
          </cell>
          <cell r="G19">
            <v>45736</v>
          </cell>
          <cell r="H19" t="str">
            <v>援藏资金</v>
          </cell>
          <cell r="I19">
            <v>100</v>
          </cell>
          <cell r="J19">
            <v>100</v>
          </cell>
        </row>
        <row r="20">
          <cell r="B20" t="str">
            <v>比如县汽车维保服务建设项目</v>
          </cell>
          <cell r="C20" t="str">
            <v>建设内容：1#楼为洗车间，建筑面积905㎡，2#楼为修车间，建筑面积2021㎡，3#楼为修车间，建筑面积2564㎡，4#楼为暂存间，建筑面积270㎡。</v>
          </cell>
          <cell r="D20" t="str">
            <v>续建项目</v>
          </cell>
          <cell r="E20" t="str">
            <v>比如县农业农村和科技水利局</v>
          </cell>
          <cell r="F20" t="str">
            <v>比如镇</v>
          </cell>
          <cell r="G20">
            <v>45736</v>
          </cell>
          <cell r="H20" t="str">
            <v>涉农统筹
整合资金</v>
          </cell>
          <cell r="I20">
            <v>2500</v>
          </cell>
          <cell r="J20">
            <v>2500</v>
          </cell>
        </row>
        <row r="21">
          <cell r="B21" t="str">
            <v>那曲市比如县城污水处理及收集系统</v>
          </cell>
          <cell r="C21" t="str">
            <v>新建日处理规模为4000立方米/日污水厂一座，污水管网总长为2150米，并配套一体化污水提升泵站以及相关附属设施。</v>
          </cell>
          <cell r="D21" t="str">
            <v>续建项目</v>
          </cell>
          <cell r="E21" t="str">
            <v>比如县住房和
城乡建设局</v>
          </cell>
          <cell r="F21" t="str">
            <v>比如镇</v>
          </cell>
          <cell r="G21">
            <v>45736</v>
          </cell>
          <cell r="H21" t="str">
            <v>国家投资</v>
          </cell>
          <cell r="I21">
            <v>6705</v>
          </cell>
          <cell r="J21">
            <v>6705</v>
          </cell>
        </row>
        <row r="22">
          <cell r="B22" t="str">
            <v>那曲市“千万工程”比如县水厂改造项目</v>
          </cell>
          <cell r="C22" t="str">
            <v>新建取水口1处、辐射井1座，综合净水间542.36㎡，脱水机房53.36㎡，泥水调节池/污泥储池1座，消毒池1座，扩建发电机房及配电室35.03㎡，改造加氯间1座、供水泵站1座，实施管道工程、厂内总平等附属工程，购置安装相关附属设备。</v>
          </cell>
          <cell r="D22" t="str">
            <v>续建项目</v>
          </cell>
          <cell r="E22" t="str">
            <v>比如县住房和
城乡建设局</v>
          </cell>
          <cell r="F22" t="str">
            <v>比如镇</v>
          </cell>
          <cell r="G22">
            <v>45736</v>
          </cell>
          <cell r="H22" t="str">
            <v>援藏资金</v>
          </cell>
          <cell r="I22">
            <v>2961.9</v>
          </cell>
          <cell r="J22">
            <v>2961.9</v>
          </cell>
        </row>
        <row r="23">
          <cell r="B23" t="str">
            <v>那曲市比如“千万工程”比如县比如镇五个居委会道路提升项目（其达路）</v>
          </cell>
          <cell r="C23" t="str">
            <v>新建混凝土道路256.103米，及其附属设施</v>
          </cell>
          <cell r="D23" t="str">
            <v>续建项目</v>
          </cell>
          <cell r="E23" t="str">
            <v>比如县住房和
城乡建设局</v>
          </cell>
          <cell r="F23" t="str">
            <v>比如镇</v>
          </cell>
          <cell r="G23">
            <v>45736</v>
          </cell>
          <cell r="H23" t="str">
            <v>援藏资金</v>
          </cell>
          <cell r="I23">
            <v>977.33</v>
          </cell>
          <cell r="J23">
            <v>977.33</v>
          </cell>
        </row>
        <row r="24">
          <cell r="B24" t="str">
            <v>比如县乡村振兴产业扶持项目（三期）</v>
          </cell>
          <cell r="C24" t="str">
            <v>主要建设内容包括厂房、门卫室及大门、地下设备用房及附属工程，并涉及设备及工器具购置。其中，厂房3234.60㎡，门卫室及大门42.64㎡，地下设备房460.93㎡，附属工程包括混凝土硬化3298.00㎡、绿化工程1421.40㎡、通透围墙360.00m、室外电气工程400.00m、室外给排水工程600.00m，设备及工器具购置包括视频监控系统1套、车辆出入系统1套、全套消控报警系统1套、消防泵及增压设备1套、箱变（315kVA）1台、200kW柴油发电机1台</v>
          </cell>
          <cell r="D24" t="str">
            <v>续建项目</v>
          </cell>
          <cell r="E24" t="str">
            <v>比如县住房和
城乡建设局</v>
          </cell>
          <cell r="F24" t="str">
            <v>比如镇</v>
          </cell>
          <cell r="G24">
            <v>45736</v>
          </cell>
          <cell r="H24" t="str">
            <v>援藏资金</v>
          </cell>
          <cell r="I24">
            <v>1460</v>
          </cell>
          <cell r="J24">
            <v>1460</v>
          </cell>
        </row>
        <row r="25">
          <cell r="B25" t="str">
            <v>比如县人才培训项目</v>
          </cell>
          <cell r="C25" t="str">
            <v>干部区外培训</v>
          </cell>
          <cell r="D25" t="str">
            <v>续建项目</v>
          </cell>
          <cell r="E25" t="str">
            <v>比如县委组织部</v>
          </cell>
          <cell r="F25" t="str">
            <v>//</v>
          </cell>
          <cell r="G25">
            <v>45736</v>
          </cell>
          <cell r="H25" t="str">
            <v>援藏资金</v>
          </cell>
          <cell r="I25">
            <v>430</v>
          </cell>
          <cell r="J25">
            <v>430</v>
          </cell>
        </row>
        <row r="26">
          <cell r="B26" t="str">
            <v>比如县交流交往交融项目</v>
          </cell>
          <cell r="C26" t="str">
            <v>干部区外培训</v>
          </cell>
          <cell r="D26" t="str">
            <v>续建项目</v>
          </cell>
          <cell r="E26" t="str">
            <v>比如县委组织部</v>
          </cell>
          <cell r="F26" t="str">
            <v>//</v>
          </cell>
          <cell r="G26">
            <v>45736</v>
          </cell>
          <cell r="H26" t="str">
            <v>援藏资金</v>
          </cell>
          <cell r="I26">
            <v>1200</v>
          </cell>
          <cell r="J26">
            <v>1200</v>
          </cell>
        </row>
        <row r="27">
          <cell r="B27" t="str">
            <v>比如县10千伏以下中低压配电网工程（第一批）</v>
          </cell>
          <cell r="C27" t="str">
            <v>比如县10千伏以下中低压配电网工程</v>
          </cell>
          <cell r="D27" t="str">
            <v>续建项目</v>
          </cell>
          <cell r="E27" t="str">
            <v>国网西藏电力
比如县供电公司</v>
          </cell>
          <cell r="F27" t="str">
            <v>恰则乡、达塘乡、茶曲乡、香曲乡、羊秀乡、白嘎乡</v>
          </cell>
          <cell r="G27">
            <v>45736</v>
          </cell>
          <cell r="H27" t="str">
            <v>国家投资</v>
          </cell>
          <cell r="I27">
            <v>7869.2</v>
          </cell>
          <cell r="J27">
            <v>7869.2</v>
          </cell>
        </row>
        <row r="28">
          <cell r="B28" t="str">
            <v>比如县10千伏以下中低压配电网工程</v>
          </cell>
          <cell r="C28" t="str">
            <v>比如县10千伏以下中低压配电网工程</v>
          </cell>
          <cell r="D28" t="str">
            <v>续建项目</v>
          </cell>
          <cell r="E28" t="str">
            <v>国网西藏电力
比如县供电公司</v>
          </cell>
          <cell r="F28" t="str">
            <v>夏曲镇、香曲乡</v>
          </cell>
          <cell r="G28">
            <v>45736</v>
          </cell>
          <cell r="H28" t="str">
            <v>国家投资</v>
          </cell>
          <cell r="I28">
            <v>5711.82</v>
          </cell>
          <cell r="J28">
            <v>5711.82</v>
          </cell>
        </row>
        <row r="29">
          <cell r="B29" t="str">
            <v>比如县克玛变35千伏输变电工程</v>
          </cell>
          <cell r="C29" t="str">
            <v>比如县克玛变35千伏输变电工程</v>
          </cell>
          <cell r="D29" t="str">
            <v>续建项目</v>
          </cell>
          <cell r="E29" t="str">
            <v>国网西藏电力
比如县供电公司</v>
          </cell>
          <cell r="F29" t="str">
            <v>夏曲镇</v>
          </cell>
          <cell r="G29">
            <v>45736</v>
          </cell>
          <cell r="H29" t="str">
            <v>国家投资</v>
          </cell>
          <cell r="I29">
            <v>3753</v>
          </cell>
          <cell r="J29">
            <v>3753</v>
          </cell>
        </row>
        <row r="30">
          <cell r="B30" t="str">
            <v>比如县贡邓变35千伏输变电工程</v>
          </cell>
          <cell r="C30" t="str">
            <v>比如县贡邓变35千伏输变电工程</v>
          </cell>
          <cell r="D30" t="str">
            <v>续建项目</v>
          </cell>
          <cell r="E30" t="str">
            <v>国网西藏电力
比如县供电公司</v>
          </cell>
          <cell r="F30" t="str">
            <v>羊秀乡</v>
          </cell>
          <cell r="G30">
            <v>45736</v>
          </cell>
          <cell r="H30" t="str">
            <v>国家投资</v>
          </cell>
          <cell r="I30">
            <v>5012</v>
          </cell>
          <cell r="J30">
            <v>5012</v>
          </cell>
        </row>
        <row r="31">
          <cell r="B31" t="str">
            <v>比如县10千伏及以下中低压配电网工程（2021年）</v>
          </cell>
          <cell r="C31" t="str">
            <v>比如县10千伏及以下中低压配电网工程</v>
          </cell>
          <cell r="D31" t="str">
            <v>续建项目</v>
          </cell>
          <cell r="E31" t="str">
            <v>国网西藏电力
比如县供电公司</v>
          </cell>
        </row>
        <row r="31">
          <cell r="G31">
            <v>45736</v>
          </cell>
          <cell r="H31" t="str">
            <v>国家投资</v>
          </cell>
          <cell r="I31">
            <v>1708.35</v>
          </cell>
          <cell r="J31">
            <v>1708.35</v>
          </cell>
        </row>
        <row r="32">
          <cell r="B32" t="str">
            <v>比如县2024年高标准农田建设新建项目（二期）</v>
          </cell>
          <cell r="C32" t="str">
            <v>该工程整治土地面积150亩，建设内容一是田间道路工程，其中田间道路1518m，农桥维修工程1处；二是灌溉与排水工程，其中简易取水口1座、简易溢流坝10m、管道渠318m、混凝土渠道770m、分水口25座、过路箱涵3座。</v>
          </cell>
          <cell r="D32" t="str">
            <v>续建项目</v>
          </cell>
          <cell r="E32" t="str">
            <v>比如县农业农村和科技水利局</v>
          </cell>
          <cell r="F32" t="str">
            <v>比如镇</v>
          </cell>
          <cell r="G32">
            <v>45736</v>
          </cell>
          <cell r="H32" t="str">
            <v>国家投资</v>
          </cell>
          <cell r="I32">
            <v>73.18</v>
          </cell>
          <cell r="J32">
            <v>73.18</v>
          </cell>
        </row>
        <row r="33">
          <cell r="B33" t="str">
            <v>比如县2024年高标准农田建设改造提升项目（二期）</v>
          </cell>
          <cell r="C33" t="str">
            <v>该工程整治土地面积为43.13亩，建设内容一是土地平整工程（耕作层地力保持工程43.13亩），其中施肥10.78t、石方捡集43.13亩、梯田工程（土方开挖24664m³和回填23992m³）、土壤改良工程43.13亩；二是田间道路工程，其中机耕道1575m，农桥1座；三是农田防护与生态环境保护工程，其中网围栏125m，垃圾转运场拆除1处。</v>
          </cell>
          <cell r="D33" t="str">
            <v>续建项目</v>
          </cell>
          <cell r="E33" t="str">
            <v>比如县农业农村和科技水利局</v>
          </cell>
          <cell r="F33" t="str">
            <v>比如镇</v>
          </cell>
          <cell r="G33">
            <v>45736</v>
          </cell>
          <cell r="H33" t="str">
            <v>国家投资</v>
          </cell>
          <cell r="I33">
            <v>87.81</v>
          </cell>
          <cell r="J33">
            <v>87.81</v>
          </cell>
        </row>
        <row r="34">
          <cell r="B34" t="str">
            <v>比如县基层关心关爱项目
（恰则乡干部周转房建设项目）</v>
          </cell>
          <cell r="C34" t="str">
            <v>主要建设内容及规模:该项目新建周转房及阳光房2630平方米，外墙真石漆改造1130平方米、楼地面改造403平方米、内墙涂料改造972平方米及相关附属设施设备。</v>
          </cell>
          <cell r="D34" t="str">
            <v>续建项目</v>
          </cell>
          <cell r="E34" t="str">
            <v>比如县住房和
城乡建设局</v>
          </cell>
          <cell r="F34" t="str">
            <v>恰则乡</v>
          </cell>
          <cell r="G34">
            <v>45736</v>
          </cell>
          <cell r="H34" t="str">
            <v>援藏资金</v>
          </cell>
          <cell r="I34">
            <v>1309.8</v>
          </cell>
          <cell r="J34">
            <v>1309.8</v>
          </cell>
        </row>
        <row r="35">
          <cell r="B35" t="str">
            <v>白嘎乡基础设施提升项目</v>
          </cell>
          <cell r="C35" t="str">
            <v>该项目主要建设内容为:主要1.管网工程:给水工程5987.95m，雨水工程 2177.00m,污水管3505.00m，一体化泵站1座;2.道路工程:车行道+人行道16916.92㎡，交通标志及附属1项，路灯55盏，电力工程8980.00m，通信工程9160.00m;3.给水工程:箱式取水泵站1座(包括取水泵房140.16㎡，厂区土石方工程1项，围墙内道路 302.17 ㎡，围墙120.20m，围墙外道路285.04㎡，菱形骨架护工程645.00 ㎡，厂区监控工程1项，厂区电气工程1项)，取水管线工程 144.00m,输水管线工程1784.00m,净水厂1座(包括综合净水车间 494.52 ㎡,加氯间120.17 ㎡,送水泵房144.63㎡，清水池1座，污泥储池1座，室外附属工程1项);4.污水工程:综合处理802.93㎡，综合处理池1座，综合设备间416.52 ㎡，室外附属工程1项;5.设备及器具购置:给水管一体化泵站1项，取水泵站设备1项，给水厂设备1项，污水厂设备1项。</v>
          </cell>
          <cell r="D35" t="str">
            <v>续建项目</v>
          </cell>
          <cell r="E35" t="str">
            <v>比如县住房和
城乡建设局</v>
          </cell>
          <cell r="F35" t="str">
            <v>白嘎乡</v>
          </cell>
          <cell r="G35">
            <v>45736</v>
          </cell>
          <cell r="H35" t="str">
            <v>国债资金</v>
          </cell>
          <cell r="I35">
            <v>5900</v>
          </cell>
          <cell r="J35">
            <v>5900</v>
          </cell>
        </row>
        <row r="36">
          <cell r="B36" t="str">
            <v>夏曲镇基础设施提升项目</v>
          </cell>
          <cell r="C36" t="str">
            <v>该项目主要建设内容为:给水厂一座、污水处理厂一座、市政道路及配套管网:1.给水厂工厂处理规模为4000m3/d，主要包括新建取水口和水厂一座;2.市政道路及配套管网工程建设内容为夏曲镇区范围内7条道路总长 2020.335m 及附属给排水工程(给水管线工程8032m、污水管线工7347m、雨水管线工程4844m)，电气工程(照明)。3.污水处理厂工程处理规模3000m3/d，主要包括污水处理厂1座。</v>
          </cell>
          <cell r="D36" t="str">
            <v>续建项目</v>
          </cell>
          <cell r="E36" t="str">
            <v>比如县住房和
城乡建设局</v>
          </cell>
          <cell r="F36" t="str">
            <v>夏曲镇</v>
          </cell>
          <cell r="G36">
            <v>45736</v>
          </cell>
          <cell r="H36" t="str">
            <v>国债资金</v>
          </cell>
          <cell r="I36">
            <v>9500</v>
          </cell>
          <cell r="J36">
            <v>9500</v>
          </cell>
        </row>
        <row r="37">
          <cell r="B37" t="str">
            <v>比如县夏曲镇第二幼儿园</v>
          </cell>
          <cell r="C37" t="str">
            <v>夏曲镇第二幼儿园新建5760㎡及附属设施</v>
          </cell>
          <cell r="D37" t="str">
            <v>续建项目</v>
          </cell>
          <cell r="E37" t="str">
            <v>比如县教育局</v>
          </cell>
          <cell r="F37" t="str">
            <v>夏曲镇</v>
          </cell>
          <cell r="G37">
            <v>45736</v>
          </cell>
          <cell r="H37" t="str">
            <v>国家投资</v>
          </cell>
          <cell r="I37">
            <v>2570</v>
          </cell>
          <cell r="J37">
            <v>2570</v>
          </cell>
        </row>
        <row r="38">
          <cell r="B38" t="str">
            <v>比如县夏曲镇第二小学</v>
          </cell>
          <cell r="C38" t="str">
            <v>房99.33㎡，供暖面积含启智楼1号楼 1065.64㎡、启智楼2号</v>
          </cell>
          <cell r="D38" t="str">
            <v>续建项目</v>
          </cell>
          <cell r="E38" t="str">
            <v>比如县教育局</v>
          </cell>
          <cell r="F38" t="str">
            <v>夏曲镇</v>
          </cell>
          <cell r="G38">
            <v>45736</v>
          </cell>
          <cell r="H38" t="str">
            <v>国家投资</v>
          </cell>
          <cell r="I38">
            <v>13000</v>
          </cell>
          <cell r="J38">
            <v>13000</v>
          </cell>
        </row>
        <row r="39">
          <cell r="B39" t="str">
            <v>比如县良曲乡旅游基础设施建设项目（二期）</v>
          </cell>
          <cell r="C39" t="str">
            <v>19套安置房（12栋90.28平方米、3栋128.85㎡、4栋161.97㎡）、帕拉金塔图书室906353㎡，道路工程9214㎡，接待中心596.4㎡及附属工程。</v>
          </cell>
          <cell r="D39" t="str">
            <v>续建项目</v>
          </cell>
          <cell r="E39" t="str">
            <v>比如县
文化和旅游局</v>
          </cell>
          <cell r="F39" t="str">
            <v>良曲乡</v>
          </cell>
          <cell r="G39">
            <v>45736</v>
          </cell>
          <cell r="H39" t="str">
            <v>援藏资金</v>
          </cell>
          <cell r="I39">
            <v>2170</v>
          </cell>
          <cell r="J39">
            <v>2170</v>
          </cell>
        </row>
        <row r="40">
          <cell r="B40" t="str">
            <v>比如县群众文化艺术活动中心</v>
          </cell>
          <cell r="C40" t="str">
            <v>新建1#楼（二层）2274.34㎡，2#楼2360.12㎡，地下室改造8324.34㎡及相关附属设施。</v>
          </cell>
          <cell r="D40" t="str">
            <v>续建项目</v>
          </cell>
          <cell r="E40" t="str">
            <v>比如县
文化和旅游局</v>
          </cell>
          <cell r="F40" t="str">
            <v>比如镇</v>
          </cell>
          <cell r="G40">
            <v>45736</v>
          </cell>
          <cell r="H40" t="str">
            <v>援藏资金</v>
          </cell>
          <cell r="I40">
            <v>4720</v>
          </cell>
          <cell r="J40">
            <v>4720</v>
          </cell>
        </row>
        <row r="41">
          <cell r="B41" t="str">
            <v>比如县羊秀乡旅游基础设施建设项目（三期）比如县红色旅游建设项目（一期）</v>
          </cell>
          <cell r="C41" t="str">
            <v>新建十八军进藏纪念馆2966.55㎡、奇石城1190.65㎡、国道大门处雕塑14个，改造旧址外立面风貌，购置相关附属设施设备以及室内、室外附属工程。</v>
          </cell>
          <cell r="D41" t="str">
            <v>续建项目</v>
          </cell>
          <cell r="E41" t="str">
            <v>比如县
文化和旅游局</v>
          </cell>
          <cell r="F41" t="str">
            <v>羊秀乡</v>
          </cell>
          <cell r="G41">
            <v>45736</v>
          </cell>
          <cell r="H41" t="str">
            <v>援藏资金</v>
          </cell>
          <cell r="I41">
            <v>2070</v>
          </cell>
          <cell r="J41">
            <v>2070</v>
          </cell>
        </row>
        <row r="42">
          <cell r="B42" t="str">
            <v>比如~羊秀变35千伏线路工程</v>
          </cell>
          <cell r="C42" t="str">
            <v>新建35千伏线路路径68千米。</v>
          </cell>
          <cell r="D42" t="str">
            <v>续建项目</v>
          </cell>
          <cell r="E42" t="str">
            <v>国网西藏电力
比如县供电公司</v>
          </cell>
          <cell r="F42" t="str">
            <v>羊秀乡</v>
          </cell>
          <cell r="G42">
            <v>45736</v>
          </cell>
          <cell r="H42" t="str">
            <v>国家投资</v>
          </cell>
          <cell r="I42">
            <v>6541</v>
          </cell>
          <cell r="J42">
            <v>6541</v>
          </cell>
        </row>
        <row r="43">
          <cell r="B43" t="str">
            <v>比如县人民医院配电房改造项目</v>
          </cell>
          <cell r="C43" t="str">
            <v>新建柴油发电机房88.82㎡，原动力配电柜拆除27个、室外电器工程1项，设备及工器具购置包括低压柜铜母排36m，GGS进线柜2个、GGS无功补偿柜2个、GGS双电源切换柜4个，GGS低压出现柜19个，在线式双变换高频UPS主机及电池组4台，设备安装及其相关附属工程。</v>
          </cell>
          <cell r="D43" t="str">
            <v>计划新开工</v>
          </cell>
          <cell r="E43" t="str">
            <v>比如县
卫生健康委员会</v>
          </cell>
          <cell r="F43" t="str">
            <v>比如镇</v>
          </cell>
          <cell r="G43">
            <v>45736</v>
          </cell>
          <cell r="H43" t="str">
            <v>援藏计划外100万元
县级配套资金100万元
县人民医院77.77万元</v>
          </cell>
          <cell r="I43">
            <v>277.77</v>
          </cell>
          <cell r="J43">
            <v>277.77</v>
          </cell>
        </row>
        <row r="44">
          <cell r="B44" t="str">
            <v>比如县茶曲乡河道治理工程</v>
          </cell>
          <cell r="C44" t="str">
            <v>铺设220毫米厚C30混凝土硬化路面661. 20平方米（道路总长46米、路面宽度最宽处24米、最窄处9米），安装成品车档20个、成品减速带11米、高3米C20毛石混凝土挡墙21. 23米、高1. 2米混凝土护栏49. 26米、高1. 2米金属栏杆5. 4米、含盖板砖砌排水沟81. 20米、菱形骨架护坡119. 61平方米、成品标识牌4个，实施土石方工程、拆除工程、室外强电工程等附属工程。</v>
          </cell>
          <cell r="D44" t="str">
            <v>计划新开工</v>
          </cell>
          <cell r="E44" t="str">
            <v>比如县农业农村和科技水利局</v>
          </cell>
          <cell r="F44" t="str">
            <v>茶曲乡</v>
          </cell>
          <cell r="G44">
            <v>45736</v>
          </cell>
          <cell r="H44" t="str">
            <v>申请国家投资</v>
          </cell>
          <cell r="I44">
            <v>1660.26</v>
          </cell>
          <cell r="J44">
            <v>1660.26</v>
          </cell>
        </row>
        <row r="45">
          <cell r="B45" t="str">
            <v>比如县红色水泥桥、1号水泥桥改造工程</v>
          </cell>
          <cell r="C45" t="str">
            <v>比如县红色水泥桥（新建桥梁上部结构（1-13m预应力混凝土简支空心板）、下部结构和附属工程、标志标牌等，桥梁全长20.02m），1号水泥桥改造工程（新建桥梁上部结构（1-10m普通钢筋砼现浇梁板）、下部结构和附属工程、标志标牌等，桥梁全长20m）</v>
          </cell>
          <cell r="D45" t="str">
            <v>计划新开工</v>
          </cell>
          <cell r="E45" t="str">
            <v>比如县交通运输局</v>
          </cell>
          <cell r="F45" t="str">
            <v>香曲乡</v>
          </cell>
          <cell r="G45">
            <v>45736</v>
          </cell>
          <cell r="H45" t="str">
            <v>2024年车辆购置税收入补助地方资金</v>
          </cell>
          <cell r="I45">
            <v>642</v>
          </cell>
          <cell r="J45">
            <v>642</v>
          </cell>
        </row>
        <row r="46">
          <cell r="B46" t="str">
            <v>比如县察挡自然村怒江大桥改造工程</v>
          </cell>
          <cell r="C46" t="str">
            <v>新建桥梁上部结构（5-20预应力混凝土T梁）、下部结构和附属工程、标志标牌等，桥梁全长100.88m。</v>
          </cell>
          <cell r="D46" t="str">
            <v>计划新开工</v>
          </cell>
          <cell r="E46" t="str">
            <v>比如县交通运输局</v>
          </cell>
          <cell r="F46" t="str">
            <v>比如镇</v>
          </cell>
          <cell r="G46">
            <v>45736</v>
          </cell>
          <cell r="H46" t="str">
            <v>2024年车辆购置税收入补助地方资金</v>
          </cell>
          <cell r="I46">
            <v>1122</v>
          </cell>
          <cell r="J46">
            <v>1122</v>
          </cell>
        </row>
        <row r="47">
          <cell r="B47" t="str">
            <v>G558线（白嘎乡入口）至扎西隆村公路改建工程</v>
          </cell>
          <cell r="C47" t="str">
            <v>（一）该工程位于比如县境内。路线全长72. 942公里。分为一条主线和一条支线，其中主线全长66. 445公里，主线起点位于G558线K150+700处，途径贡定村，终点位于比如县白嘎乡扎西隆村；支线全长6. 497公里，支线起点位于主线K56+538处，终点位于塘巴村村委会。本项目的实施解决了比如县白嘎乡扎西隆村、巴尔瓦村、贡定村、塘巴村通畅问题。</v>
          </cell>
          <cell r="D47" t="str">
            <v>计划新开工</v>
          </cell>
          <cell r="E47" t="str">
            <v>比如县交通运输局</v>
          </cell>
          <cell r="F47" t="str">
            <v>白嘎乡</v>
          </cell>
          <cell r="G47">
            <v>45736</v>
          </cell>
          <cell r="H47" t="str">
            <v>车购税以奖代补资金</v>
          </cell>
          <cell r="I47">
            <v>30023</v>
          </cell>
          <cell r="J47">
            <v>14266.118</v>
          </cell>
        </row>
        <row r="48">
          <cell r="B48" t="str">
            <v>达塘乡小学改扩建供暖项目</v>
          </cell>
          <cell r="C48" t="str">
            <v>供暖面积9540㎡</v>
          </cell>
          <cell r="D48" t="str">
            <v>计划新开工</v>
          </cell>
          <cell r="E48" t="str">
            <v>比如县教育局</v>
          </cell>
          <cell r="F48" t="str">
            <v>达塘乡</v>
          </cell>
          <cell r="G48">
            <v>45767</v>
          </cell>
          <cell r="H48" t="str">
            <v>国家投资</v>
          </cell>
          <cell r="I48">
            <v>702</v>
          </cell>
          <cell r="J48">
            <v>702</v>
          </cell>
        </row>
        <row r="49">
          <cell r="B49" t="str">
            <v>比如县中小学、幼儿园基础设施及附属配套提升改造项目</v>
          </cell>
          <cell r="C49" t="str">
            <v>建设白嘎乡幼儿园周转房2326.36平方米、第二小学医务室改造88.93平方米、第二中学医务室改造218.36平方米、设备工器具购置以及其他相关配套工程。</v>
          </cell>
          <cell r="D49" t="str">
            <v>计划新开工</v>
          </cell>
          <cell r="E49" t="str">
            <v>比如县教育局</v>
          </cell>
          <cell r="F49" t="str">
            <v>比如镇、白嘎乡</v>
          </cell>
          <cell r="G49">
            <v>45736</v>
          </cell>
          <cell r="H49" t="str">
            <v>援藏计划外</v>
          </cell>
          <cell r="I49">
            <v>1000</v>
          </cell>
          <cell r="J49">
            <v>1000</v>
          </cell>
        </row>
        <row r="50">
          <cell r="B50" t="str">
            <v>夏曲镇第二小学供暖项目</v>
          </cell>
          <cell r="C50" t="str">
            <v>供暖面积25800㎡</v>
          </cell>
          <cell r="D50" t="str">
            <v>计划新开工</v>
          </cell>
          <cell r="E50" t="str">
            <v>比如县教育局</v>
          </cell>
          <cell r="F50" t="str">
            <v>夏曲镇</v>
          </cell>
          <cell r="G50">
            <v>45767</v>
          </cell>
          <cell r="H50" t="str">
            <v>国家投资</v>
          </cell>
          <cell r="I50">
            <v>1898</v>
          </cell>
          <cell r="J50">
            <v>1898</v>
          </cell>
        </row>
        <row r="51">
          <cell r="B51" t="str">
            <v>比如县白嘎乡第二小学</v>
          </cell>
          <cell r="C51" t="str">
            <v>总校舍16891平方米及附属</v>
          </cell>
          <cell r="D51" t="str">
            <v>计划新开工</v>
          </cell>
          <cell r="E51" t="str">
            <v>比如县教育局</v>
          </cell>
          <cell r="F51" t="str">
            <v>白嘎乡</v>
          </cell>
          <cell r="G51">
            <v>45767</v>
          </cell>
          <cell r="H51" t="str">
            <v>国家投资</v>
          </cell>
          <cell r="I51">
            <v>8400</v>
          </cell>
          <cell r="J51">
            <v>2106</v>
          </cell>
        </row>
        <row r="52">
          <cell r="B52" t="str">
            <v>夏曲镇幸福院</v>
          </cell>
          <cell r="C52" t="str">
            <v>夏曲镇幸福院</v>
          </cell>
          <cell r="D52" t="str">
            <v>计划新开工</v>
          </cell>
          <cell r="E52" t="str">
            <v>比如县民政和
退役军人事务局</v>
          </cell>
          <cell r="F52" t="str">
            <v>夏曲镇</v>
          </cell>
          <cell r="G52">
            <v>45767</v>
          </cell>
          <cell r="H52" t="str">
            <v>国家投资</v>
          </cell>
          <cell r="I52">
            <v>300</v>
          </cell>
          <cell r="J52">
            <v>300</v>
          </cell>
        </row>
        <row r="53">
          <cell r="B53" t="str">
            <v>比如县绿色游牧帐篷工程项目</v>
          </cell>
          <cell r="C53" t="str">
            <v>按照2.5万元/座的标准，2025年为游牧户配备游牧帐篷、多功能播放器、光伏发电设备，建设44座。
可行性、必要性：符合政策支持范围；群众接受度高，群众基础可行；计划10个乡镇实施示范点44座。</v>
          </cell>
          <cell r="D53" t="str">
            <v>计划新开工</v>
          </cell>
          <cell r="E53" t="str">
            <v>比如县农业农村和科技水利局</v>
          </cell>
          <cell r="F53" t="str">
            <v>各乡镇</v>
          </cell>
          <cell r="G53">
            <v>45736</v>
          </cell>
          <cell r="H53" t="str">
            <v>国家投资</v>
          </cell>
          <cell r="I53">
            <v>110</v>
          </cell>
          <cell r="J53">
            <v>110</v>
          </cell>
        </row>
        <row r="54">
          <cell r="B54" t="str">
            <v>比如县比如镇擦隆村供水改造项目</v>
          </cell>
          <cell r="C54" t="str">
            <v>新建蓄水池、25m³管道开挖1535米及附属设施 </v>
          </cell>
          <cell r="D54" t="str">
            <v>计划新开工</v>
          </cell>
          <cell r="E54" t="str">
            <v>比如县农业农村和科技水利局</v>
          </cell>
          <cell r="F54" t="str">
            <v>比如镇</v>
          </cell>
          <cell r="G54">
            <v>45736</v>
          </cell>
          <cell r="H54" t="str">
            <v>国家投资</v>
          </cell>
          <cell r="I54">
            <v>139.56</v>
          </cell>
          <cell r="J54">
            <v>139.56</v>
          </cell>
        </row>
        <row r="55">
          <cell r="B55" t="str">
            <v>比如县达塘乡玛擦村乡村振兴示范附属提升项目</v>
          </cell>
          <cell r="C55" t="str">
            <v>达塘乡玛擦村实施村内道路硬化2479.74平方米（含行政村1046.16平方米、自然村1433.58平方米）；在行政村新建盖板排水沟101.03米、无盖排水沟42.89、蓄水池1座，排水沟清淤50米；在自然村新建盖板排水沟119.24米、无盖排水沟659.74米、过路涵洞29.5米；实施相关附属工程</v>
          </cell>
          <cell r="D55" t="str">
            <v>计划新开工</v>
          </cell>
          <cell r="E55" t="str">
            <v>比如县农业农村和科技水利局</v>
          </cell>
          <cell r="F55" t="str">
            <v>达塘乡</v>
          </cell>
          <cell r="G55">
            <v>45736</v>
          </cell>
          <cell r="H55" t="str">
            <v>国家投资</v>
          </cell>
          <cell r="I55">
            <v>177.97</v>
          </cell>
          <cell r="J55">
            <v>177.97</v>
          </cell>
        </row>
        <row r="56">
          <cell r="B56" t="str">
            <v>比如县夏曲镇伯托村温泉康养提升项目</v>
          </cell>
          <cell r="C56" t="str">
            <v>项目主要建设内容为1#楼包括坡屋面703.96㎡、平屋面115.14㎡、窗拆换62.70㎡；2#楼包括平屋面77.10㎡、阳光棚更换屋面玻璃242.52㎡、阳关棚遮阳帘更换485.04㎡、窗拆换40.35㎡；3#楼包括平屋面263.88㎡、阳光棚更换屋面玻璃86.83㎡、阳关棚遮阳帘更换173.65㎡、窗拆换14㎡；泡池包括坡屋面72.24㎡、窗拆换17.7㎡；原游泳池改造包括阳光棚换屋面玻璃545.41㎡、地面砖65.8㎡、铝扣板吊顶65.8㎡、卫生间木隔断30㎡；室外附属工程包括铁栏杆拆换381m、JS防水80㎡；设备及工器具购置等。</v>
          </cell>
          <cell r="D56" t="str">
            <v>计划新开工</v>
          </cell>
          <cell r="E56" t="str">
            <v>比如县农业农村和科技水利局</v>
          </cell>
          <cell r="F56" t="str">
            <v>夏曲镇</v>
          </cell>
          <cell r="G56">
            <v>45736</v>
          </cell>
          <cell r="H56" t="str">
            <v>国家投资</v>
          </cell>
          <cell r="I56">
            <v>205.5</v>
          </cell>
          <cell r="J56">
            <v>195.95</v>
          </cell>
        </row>
        <row r="57">
          <cell r="B57" t="str">
            <v>比如县白嘎乡扶贫经营用房护坡改造项目</v>
          </cell>
          <cell r="C57" t="str">
            <v>新建护坡改造60米高15米宽4米及附属工程</v>
          </cell>
          <cell r="D57" t="str">
            <v>计划新开工</v>
          </cell>
          <cell r="E57" t="str">
            <v>比如县农业农村和科技水利局</v>
          </cell>
          <cell r="F57" t="str">
            <v>白嘎乡</v>
          </cell>
          <cell r="G57">
            <v>45736</v>
          </cell>
          <cell r="H57" t="str">
            <v>国家投资</v>
          </cell>
          <cell r="I57">
            <v>320</v>
          </cell>
          <cell r="J57">
            <v>260</v>
          </cell>
        </row>
        <row r="58">
          <cell r="B58" t="str">
            <v>比如县易地搬迁小区附属改造项目</v>
          </cell>
          <cell r="C58" t="str">
            <v>易地搬迁小区排水管网改造、消防水改造及附属设施。</v>
          </cell>
          <cell r="D58" t="str">
            <v>计划新开工</v>
          </cell>
          <cell r="E58" t="str">
            <v>比如县农业农村和科技水利局</v>
          </cell>
          <cell r="F58" t="str">
            <v>比如镇</v>
          </cell>
          <cell r="G58">
            <v>45736</v>
          </cell>
          <cell r="H58" t="str">
            <v>国家投资</v>
          </cell>
          <cell r="I58">
            <v>353.23</v>
          </cell>
          <cell r="J58">
            <v>336.72</v>
          </cell>
        </row>
        <row r="59">
          <cell r="B59" t="str">
            <v>比如县温室大棚提升改造项目</v>
          </cell>
          <cell r="C59" t="str">
            <v>项目主要建设内容为单体房屋改造361.68㎡，大棚顶薄膜更换71185.59㎡，大棚顶卷膜机更换53个，强电工程1502.7m，及设备及工器具购置等。  </v>
          </cell>
          <cell r="D59" t="str">
            <v>计划新开工</v>
          </cell>
          <cell r="E59" t="str">
            <v>比如县农业农村和科技水利局</v>
          </cell>
          <cell r="F59" t="str">
            <v>比如镇</v>
          </cell>
          <cell r="G59">
            <v>45736</v>
          </cell>
          <cell r="H59" t="str">
            <v>国家投资</v>
          </cell>
          <cell r="I59">
            <v>219.1</v>
          </cell>
          <cell r="J59">
            <v>207.78</v>
          </cell>
        </row>
        <row r="60">
          <cell r="B60" t="str">
            <v>比如县易地搬迁小区基础设施提升改造项目</v>
          </cell>
          <cell r="C60" t="str">
            <v>新建易地搬迁储物房7个及排水沟改造项目  </v>
          </cell>
          <cell r="D60" t="str">
            <v>计划新开工</v>
          </cell>
          <cell r="E60" t="str">
            <v>比如县农业农村和科技水利局</v>
          </cell>
          <cell r="F60" t="str">
            <v>比如镇</v>
          </cell>
          <cell r="G60">
            <v>45736</v>
          </cell>
          <cell r="H60" t="str">
            <v>国家投资</v>
          </cell>
          <cell r="I60">
            <v>351.56</v>
          </cell>
          <cell r="J60">
            <v>343.71</v>
          </cell>
        </row>
        <row r="61">
          <cell r="B61" t="str">
            <v>比如县茶曲乡塔果村人居环境整治项目</v>
          </cell>
          <cell r="C61" t="str">
            <v>该项目主要对附属工程进行建设。其中，建设垃圾房104.86㎡，附属工程包括村庄道路（含院坝）8525.00㎡、人行道645.00㎡、室外门前硬化50.00㎡、道路边沟1228.00m、路缘石391.00m、太阳能路灯65盏、钢带增强PE螺旋波纹管（DN300）612.00m、PVC-U排水管（DE200）144.00m、砖砌体平算式单算雨水口53个、雨水检查井28座、室外强电工程1项。</v>
          </cell>
          <cell r="D61" t="str">
            <v>计划新开工</v>
          </cell>
          <cell r="E61" t="str">
            <v>比如县农业农村和科技水利局</v>
          </cell>
          <cell r="F61" t="str">
            <v>茶曲乡</v>
          </cell>
          <cell r="G61">
            <v>45736</v>
          </cell>
          <cell r="H61" t="str">
            <v>国家投资</v>
          </cell>
          <cell r="I61">
            <v>402.22</v>
          </cell>
          <cell r="J61">
            <v>374</v>
          </cell>
        </row>
        <row r="62">
          <cell r="B62" t="str">
            <v>比如县良曲乡吉日村人居环境整治项目</v>
          </cell>
          <cell r="C62" t="str">
            <v>道路硬化5160.99㎡、改建预应力混凝土桥1座，购置安装相关设施设备以及其他附属工程。</v>
          </cell>
          <cell r="D62" t="str">
            <v>计划新开工</v>
          </cell>
          <cell r="E62" t="str">
            <v>比如县农业农村和科技水利局</v>
          </cell>
          <cell r="F62" t="str">
            <v>良曲乡</v>
          </cell>
          <cell r="G62">
            <v>45736</v>
          </cell>
          <cell r="H62" t="str">
            <v>国家投资</v>
          </cell>
          <cell r="I62">
            <v>662.15</v>
          </cell>
          <cell r="J62">
            <v>645.67</v>
          </cell>
        </row>
        <row r="63">
          <cell r="B63" t="str">
            <v>比如县玉贡、萨玛村温室大棚水电改造项目</v>
          </cell>
          <cell r="C63" t="str">
            <v>项目主要建设内容为1、 玉贡村新建圆形水井3座，敷设给水管道4679.4m；萨玛村新建圆形水井2座，敷设给水管道1544.3m。 2、 玉贡村大棚强电工程10530.83m，道路破除及恢复768.56㎡等。  </v>
          </cell>
          <cell r="D63" t="str">
            <v>计划新开工</v>
          </cell>
          <cell r="E63" t="str">
            <v>比如县农业农村和科技水利局</v>
          </cell>
          <cell r="F63" t="str">
            <v>比如镇</v>
          </cell>
          <cell r="G63">
            <v>45736</v>
          </cell>
          <cell r="H63" t="str">
            <v>国家投资</v>
          </cell>
          <cell r="I63">
            <v>644.26</v>
          </cell>
          <cell r="J63">
            <v>614.27</v>
          </cell>
        </row>
        <row r="64">
          <cell r="B64" t="str">
            <v>那曲市比如县比如镇迦然村人居环境建设项目</v>
          </cell>
          <cell r="C64" t="str">
            <v>建设1#供水房82.01㎡，2#供水房82.01㎡，1#室外厕所26.46㎡，2#室外厕所26.46㎡，附属工程包括垃圾桶26个、机井2座、室外给排水1项、室外电气1项，道路工程包括道路土石方工程1项、新建道路4484.69㎡、涵洞22.00m、边沟1045.00m、单柱式标志标牌6个、减速带38.00m、波形护栏276.00m、人行道路硬化1756.20㎡。  </v>
          </cell>
          <cell r="D64" t="str">
            <v>计划新开工</v>
          </cell>
          <cell r="E64" t="str">
            <v>比如县农业农村和科技水利局</v>
          </cell>
          <cell r="F64" t="str">
            <v>比如镇</v>
          </cell>
          <cell r="G64">
            <v>45736</v>
          </cell>
          <cell r="H64" t="str">
            <v>国家投资</v>
          </cell>
          <cell r="I64">
            <v>645.08</v>
          </cell>
          <cell r="J64">
            <v>628.85</v>
          </cell>
        </row>
        <row r="65">
          <cell r="B65" t="str">
            <v>比如县比如镇吉前村中桥改造工程项目</v>
          </cell>
          <cell r="C65" t="str">
            <v>通往比如镇唯一道路，拆除重建吉前村中桥长度70米，宽度5.5米。</v>
          </cell>
          <cell r="D65" t="str">
            <v>计划新开工</v>
          </cell>
          <cell r="E65" t="str">
            <v>比如县交通运输局</v>
          </cell>
          <cell r="F65" t="str">
            <v>比如镇</v>
          </cell>
          <cell r="G65">
            <v>45736</v>
          </cell>
          <cell r="H65" t="str">
            <v>国家投资</v>
          </cell>
          <cell r="I65">
            <v>661.39</v>
          </cell>
          <cell r="J65">
            <v>487</v>
          </cell>
        </row>
        <row r="66">
          <cell r="B66" t="str">
            <v>比如县茶曲乡多硕卡村人居环境整治项目</v>
          </cell>
          <cell r="C66" t="str">
            <v>项目的建设内容包括旱厕、供水房、附属工程、道路工程、照明工程及给水工程。其中：旱厕52.92㎡（共2栋，单栋建筑面积26.46㎡），供水房82.01㎡，附属工程包括垃圾桶80个、室外电气1项、入户硬化2997.88㎡，道路工程包括土石方工程（挖方6270.00m³、填方926.00m³、弃方5344.00m³）、混凝土道路（支路）9148.62㎡、混凝土道路（巷路）1242.37㎡、挖出旧路面1472.00㎡、盖板边沟4116.00m、单柱式标志牌5套，照明工程包括太阳能路灯68盏。</v>
          </cell>
          <cell r="D66" t="str">
            <v>计划新开工</v>
          </cell>
          <cell r="E66" t="str">
            <v>比如县农业农村和科技水利局</v>
          </cell>
          <cell r="F66" t="str">
            <v>茶曲乡</v>
          </cell>
          <cell r="G66">
            <v>45736</v>
          </cell>
          <cell r="H66" t="str">
            <v>国家投资</v>
          </cell>
          <cell r="I66">
            <v>750.02</v>
          </cell>
          <cell r="J66">
            <v>668.3</v>
          </cell>
        </row>
        <row r="67">
          <cell r="B67" t="str">
            <v>比如县羊秀乡贡宁村人居环境整治项目</v>
          </cell>
          <cell r="C67" t="str">
            <v>道路工程：路基8752.96㎡、路面工程7668.46㎡、盖板沟180米、边沟576米、波形护栏909米、旱厕2个（64.48㎡）购置75盏路灯、20个垃圾桶及附属设施。</v>
          </cell>
          <cell r="D67" t="str">
            <v>计划新开工</v>
          </cell>
          <cell r="E67" t="str">
            <v>比如县农业农村和科技水利局</v>
          </cell>
          <cell r="F67" t="str">
            <v>羊秀乡</v>
          </cell>
          <cell r="G67">
            <v>45737</v>
          </cell>
          <cell r="H67" t="str">
            <v>国家投资</v>
          </cell>
          <cell r="I67">
            <v>933.78</v>
          </cell>
          <cell r="J67">
            <v>817.42</v>
          </cell>
        </row>
        <row r="68">
          <cell r="B68" t="str">
            <v>比如县茶曲乡郭那村人居环境建设项目</v>
          </cell>
          <cell r="C68" t="str">
            <v>新建室外旱厕52.92㎡（共2栋，单栋建筑面积26.46㎡），以及附属总平工程；新建道路长度3446.905m，其中支路5条，长度2693.324m，巷路4条，长度753.581m。</v>
          </cell>
          <cell r="D68" t="str">
            <v>计划新开工</v>
          </cell>
          <cell r="E68" t="str">
            <v>比如县农业农村和科技水利局</v>
          </cell>
          <cell r="F68" t="str">
            <v>茶曲乡</v>
          </cell>
          <cell r="G68">
            <v>45736</v>
          </cell>
          <cell r="H68" t="str">
            <v>国家投资</v>
          </cell>
          <cell r="I68">
            <v>958.73</v>
          </cell>
          <cell r="J68">
            <v>917.06</v>
          </cell>
        </row>
        <row r="69">
          <cell r="B69" t="str">
            <v>比如县扎拉乡桑布村人居环境整治项目</v>
          </cell>
          <cell r="C69" t="str">
            <v>该项目主要建设内容为定居点1和定居点2。定居点1新建旱厕（共1栋，单栋建筑面积26.46㎡），供水房82.01㎡，垃圾桶50个，机井1座，供水房室外电气1项，入户硬化4624.24㎡；道路工程包括土石方工程（挖方4726.00㎡、填方1654.00㎡、弃方3072.00㎡）；混凝土道路（支路）9025.64㎡；挖出旧路面760.00㎡；盖板边沟2836.00m；单柱式标志牌7套；钢筋混凝土盖板涵10.00m；照明工程包括太阳能路灯56盏，定居点2新建旱（共2栋，单栋建筑面积26.46㎡），供水房82.01㎡，垃圾桶16个，机井1座，供水房室外电气1项，入户硬化1580.46㎡；道路工程包括土石方工程（挖方642.00㎡、填方225.00㎡、弃方417.00㎡）；混凝土道路（支路）1347.59㎡；挖出旧路面760.00㎡；盖板边沟384.00m；照明工程包括太阳能路灯9盏。</v>
          </cell>
          <cell r="D69" t="str">
            <v>计划新开工</v>
          </cell>
          <cell r="E69" t="str">
            <v>比如县农业农村和科技水利局</v>
          </cell>
          <cell r="F69" t="str">
            <v>扎拉乡</v>
          </cell>
          <cell r="G69">
            <v>45736</v>
          </cell>
          <cell r="H69" t="str">
            <v>国家投资</v>
          </cell>
          <cell r="I69">
            <v>1061.35</v>
          </cell>
          <cell r="J69">
            <v>914.6</v>
          </cell>
        </row>
        <row r="70">
          <cell r="B70" t="str">
            <v>比如县羊秀乡朵给村人居环境整治项目</v>
          </cell>
          <cell r="C70" t="str">
            <v>道路工程：路基18985.82㎡、路面工程16264.82㎡、盖板沟4469米、钢筋混泥土承插管111米、旱厕2个（64.48㎡）购置75盏路灯、13个垃圾桶及附属设施。 </v>
          </cell>
          <cell r="D70" t="str">
            <v>计划新开工</v>
          </cell>
          <cell r="E70" t="str">
            <v>比如县农业农村和科技水利局</v>
          </cell>
          <cell r="F70" t="str">
            <v>羊秀乡</v>
          </cell>
          <cell r="G70">
            <v>45736</v>
          </cell>
          <cell r="H70" t="str">
            <v>国家投资</v>
          </cell>
          <cell r="I70">
            <v>1429.59</v>
          </cell>
          <cell r="J70">
            <v>1050.5</v>
          </cell>
        </row>
        <row r="71">
          <cell r="B71" t="str">
            <v>比如县恰则乡底吾达村人居环境整治项目</v>
          </cell>
          <cell r="C71" t="str">
            <v>新建1-6号路道路硬化3.7公里，新建混凝土桥梁一座 、排水沟2.1公里、公共卫生间1座、购置路灯78盏、垃圾桶24组及其他附属设施。  </v>
          </cell>
          <cell r="D71" t="str">
            <v>计划新开工</v>
          </cell>
          <cell r="E71" t="str">
            <v>比如县农业农村和科技水利局</v>
          </cell>
          <cell r="F71" t="str">
            <v>恰则乡</v>
          </cell>
          <cell r="G71">
            <v>45736</v>
          </cell>
          <cell r="H71" t="str">
            <v>国家投资</v>
          </cell>
          <cell r="I71">
            <v>1375.7</v>
          </cell>
          <cell r="J71">
            <v>952.5</v>
          </cell>
        </row>
        <row r="72">
          <cell r="B72" t="str">
            <v>比如县布曲河道治理工程</v>
          </cell>
          <cell r="C72" t="str">
            <v>治理河道总长3580M,新建防洪堤3238.20m，河道治理清淤496.78M新建沉砂池1座</v>
          </cell>
          <cell r="D72" t="str">
            <v>计划新开工</v>
          </cell>
          <cell r="E72" t="str">
            <v>比如县农业农村和科技水利局</v>
          </cell>
          <cell r="F72" t="str">
            <v>比如镇</v>
          </cell>
          <cell r="G72">
            <v>45736</v>
          </cell>
          <cell r="H72" t="str">
            <v>国家投资</v>
          </cell>
          <cell r="I72">
            <v>1818.03</v>
          </cell>
          <cell r="J72">
            <v>1410.77</v>
          </cell>
        </row>
        <row r="73">
          <cell r="B73" t="str">
            <v>那曲市比如“千万工程”比如县比如镇五个居委会道路提升项目（比如南路）</v>
          </cell>
          <cell r="C73" t="str">
            <v>新建道路总长185.546m及附属</v>
          </cell>
          <cell r="D73" t="str">
            <v>计划新开工</v>
          </cell>
          <cell r="E73" t="str">
            <v>比如县住房和
城乡建设局</v>
          </cell>
          <cell r="F73" t="str">
            <v>比如镇</v>
          </cell>
          <cell r="G73">
            <v>45736</v>
          </cell>
          <cell r="H73" t="str">
            <v>援藏资金</v>
          </cell>
          <cell r="I73">
            <v>399.85</v>
          </cell>
          <cell r="J73">
            <v>399.85</v>
          </cell>
        </row>
        <row r="74">
          <cell r="B74" t="str">
            <v>那曲市比如“千万工程”比如县比如镇五个居委会道路提升项目（宁波北路）</v>
          </cell>
          <cell r="C74" t="str">
            <v>新建道路总长167.718m及附属</v>
          </cell>
          <cell r="D74" t="str">
            <v>计划新开工</v>
          </cell>
          <cell r="E74" t="str">
            <v>比如县住房和
城乡建设局</v>
          </cell>
          <cell r="F74" t="str">
            <v>比如镇</v>
          </cell>
          <cell r="G74">
            <v>45736</v>
          </cell>
          <cell r="H74" t="str">
            <v>援藏资金</v>
          </cell>
          <cell r="I74">
            <v>443.9</v>
          </cell>
          <cell r="J74">
            <v>443.9</v>
          </cell>
        </row>
        <row r="75">
          <cell r="B75" t="str">
            <v>那曲市比如“千万工程”（五个居委会基础设施提升工程）</v>
          </cell>
          <cell r="C75" t="str">
            <v>滨河路柳叶公园、双拥口袋公园、帐篷营地、城西环境整治</v>
          </cell>
          <cell r="D75" t="str">
            <v>计划新开工</v>
          </cell>
          <cell r="E75" t="str">
            <v>比如县住房和
城乡建设局</v>
          </cell>
          <cell r="F75" t="str">
            <v>比如镇</v>
          </cell>
          <cell r="G75">
            <v>45736</v>
          </cell>
          <cell r="H75" t="str">
            <v>援藏资金</v>
          </cell>
          <cell r="I75">
            <v>799.96</v>
          </cell>
          <cell r="J75">
            <v>581.59</v>
          </cell>
        </row>
        <row r="76">
          <cell r="B76" t="str">
            <v>比如县生活垃圾分拣场建设项目</v>
          </cell>
          <cell r="C76" t="str">
            <v>新建总晾晒场为4530平方米生活垃圾分拣场1座，日处理规模7.5吨/天。主要建设内容包括垃圾分拣场、管理用房、调节池以及附属工程。垃圾分拣场含C30片石混凝土垃圾坝276.44米、导气石笼4座、铁艺大门1樘、截洪沟138.50米、渗沥液导排盲沟85.20米、防飞散网276.44米、地下水监测井5座以及防渗工程、土方工程、渗滤液回喷回灌系统、临时道路等；建设管理用房24.35平方米、调节池134.40平方米；购置安装附属设施设备，实施相关附属工程。</v>
          </cell>
          <cell r="D76" t="str">
            <v>计划新开工</v>
          </cell>
          <cell r="E76" t="str">
            <v>比如县住房和
城乡建设局</v>
          </cell>
          <cell r="F76" t="str">
            <v>比如镇</v>
          </cell>
          <cell r="G76">
            <v>45736</v>
          </cell>
          <cell r="H76" t="str">
            <v>财政统筹解决</v>
          </cell>
          <cell r="I76">
            <v>1121</v>
          </cell>
          <cell r="J76">
            <v>1121</v>
          </cell>
        </row>
        <row r="77">
          <cell r="B77" t="str">
            <v>比如县乡村振兴产业扶持项目（芜根饮料厂建设）</v>
          </cell>
          <cell r="C77" t="str">
            <v>本项目总用地面积为16427.58平方米，新建厂房3923.10平方米，新建综合楼918.06平方米，阳光大棚1718.21平方米，地下设备用房面积为443.88平方米。项目另涉及室外附属工程。</v>
          </cell>
          <cell r="D77" t="str">
            <v>计划新开工</v>
          </cell>
          <cell r="E77" t="str">
            <v>经信商务局</v>
          </cell>
          <cell r="F77" t="str">
            <v>比如镇</v>
          </cell>
          <cell r="G77">
            <v>45767</v>
          </cell>
          <cell r="H77" t="str">
            <v>援藏资金</v>
          </cell>
          <cell r="I77">
            <v>3153</v>
          </cell>
          <cell r="J77">
            <v>0</v>
          </cell>
        </row>
        <row r="78">
          <cell r="B78" t="str">
            <v>比如县多然中桥改造工程</v>
          </cell>
          <cell r="C78" t="str">
            <v>桥梁全长66.08米</v>
          </cell>
          <cell r="D78" t="str">
            <v>计划新开工</v>
          </cell>
          <cell r="E78" t="str">
            <v>比如县交通局</v>
          </cell>
          <cell r="F78" t="str">
            <v>香曲乡</v>
          </cell>
          <cell r="G78">
            <v>45767</v>
          </cell>
          <cell r="H78" t="str">
            <v>援藏资金</v>
          </cell>
          <cell r="I78">
            <v>1004.57</v>
          </cell>
          <cell r="J78">
            <v>1004.57</v>
          </cell>
        </row>
        <row r="79">
          <cell r="B79" t="str">
            <v>那曲市比如县“两山”理论实践区（土地污染防治与科普示范点）</v>
          </cell>
          <cell r="C79" t="str">
            <v>建设藏药实验基地4156平方米、“两山”理论研学科普基地529.15平方米，实施“两山”理论研学科普基地装饰、布展415.35平方米，实施土壤重构、植被重建、挂网喷播等工程，实施土壤质量、地下水、中药质量监测管护以及复垦管护工程，实施排水沟362米、生产路952米（透水混凝土路面宽2米）等配套工程。</v>
          </cell>
          <cell r="D79" t="str">
            <v>计划新开工</v>
          </cell>
          <cell r="E79" t="str">
            <v>生态环境局
比如县分局</v>
          </cell>
          <cell r="F79" t="str">
            <v>比如镇</v>
          </cell>
          <cell r="G79">
            <v>45767</v>
          </cell>
          <cell r="H79" t="str">
            <v>国家投资</v>
          </cell>
          <cell r="I79">
            <v>2470.86</v>
          </cell>
          <cell r="J79">
            <v>986.86</v>
          </cell>
        </row>
        <row r="80">
          <cell r="B80" t="str">
            <v>那曲市比如县筑牢中华民族共同体意识宣传长廊建设项目</v>
          </cell>
          <cell r="C80" t="str">
            <v>在县内实施筑牢中华民族共同体意识宣传长廊建设</v>
          </cell>
          <cell r="D80" t="str">
            <v>计划新开工</v>
          </cell>
          <cell r="E80" t="str">
            <v>县委统战部</v>
          </cell>
          <cell r="F80" t="str">
            <v>比如镇</v>
          </cell>
          <cell r="G80">
            <v>45767</v>
          </cell>
          <cell r="H80" t="str">
            <v>援藏计划外</v>
          </cell>
          <cell r="I80">
            <v>197</v>
          </cell>
          <cell r="J80">
            <v>197</v>
          </cell>
        </row>
        <row r="81">
          <cell r="B81" t="str">
            <v>西藏娜若重要湿地保护与修复项目</v>
          </cell>
          <cell r="C81" t="str">
            <v>湿地保护与修复工程，包括聘用管护人员、购置巡护设备、湿地生态修复、边界标识、湿地管理系统开发、湿地监控系统建设。</v>
          </cell>
          <cell r="D81" t="str">
            <v>计划新开工</v>
          </cell>
          <cell r="E81" t="str">
            <v>自然资源局</v>
          </cell>
          <cell r="F81" t="str">
            <v>白嘎乡</v>
          </cell>
          <cell r="G81">
            <v>45767</v>
          </cell>
          <cell r="H81" t="str">
            <v>中央财政林业草原生态保护回复资金</v>
          </cell>
          <cell r="I81">
            <v>1420</v>
          </cell>
          <cell r="J81">
            <v>1420</v>
          </cell>
        </row>
        <row r="82">
          <cell r="C82" t="str">
            <v>—————</v>
          </cell>
          <cell r="D82" t="str">
            <v>————</v>
          </cell>
          <cell r="E82" t="str">
            <v>————</v>
          </cell>
        </row>
        <row r="82">
          <cell r="I82" t="e">
            <v>#N/A</v>
          </cell>
          <cell r="J82">
            <v>225401.729153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申报版"/>
      <sheetName val="3.9进度"/>
      <sheetName val="32"/>
      <sheetName val="下拉列表"/>
      <sheetName val="筛选分析-(列G) (计数)"/>
    </sheetNames>
    <sheetDataSet>
      <sheetData sheetId="0" refreshError="1">
        <row r="2">
          <cell r="C2" t="str">
            <v>万元</v>
          </cell>
          <cell r="D2" t="str">
            <v>制表单位：</v>
          </cell>
          <cell r="E2" t="str">
            <v>发改委（项目专班）</v>
          </cell>
        </row>
        <row r="3">
          <cell r="B3" t="str">
            <v>项目名称</v>
          </cell>
          <cell r="C3" t="str">
            <v>建筑规模</v>
          </cell>
          <cell r="D3" t="str">
            <v>项目性质</v>
          </cell>
          <cell r="E3" t="str">
            <v>项目主管</v>
          </cell>
          <cell r="F3" t="str">
            <v>计划开工日期</v>
          </cell>
          <cell r="G3" t="str">
            <v>2025年3月9日进展情况</v>
          </cell>
          <cell r="H3" t="str">
            <v>施工许可证办理情况</v>
          </cell>
          <cell r="I3" t="str">
            <v>资金来源</v>
          </cell>
          <cell r="J3" t="str">
            <v>总投资</v>
          </cell>
          <cell r="K3" t="str">
            <v>到位资金</v>
          </cell>
          <cell r="L3" t="str">
            <v>资金到位时间</v>
          </cell>
          <cell r="M3" t="str">
            <v>资金到位率</v>
          </cell>
          <cell r="N3" t="str">
            <v>进度条</v>
          </cell>
          <cell r="O3" t="str">
            <v>备注</v>
          </cell>
        </row>
        <row r="4">
          <cell r="B4" t="str">
            <v>比如县茶曲乡河道治理工程</v>
          </cell>
          <cell r="C4" t="str">
            <v>铺设220毫米厚C30混凝土硬化路面661. 20平方米（道路总长46米、路面宽度最宽处24米、最窄处9米），安装成品车档20个、成品减速带11米、高3米C20毛石混凝土挡墙21. 23米、高1. 2米混凝土护栏49. 26米、高1. 2米金属栏杆5. 4米、含盖板砖砌排水沟81. 20米、菱形骨架护坡119. 61平方米、成品标识牌4个，实施土石方工程、拆除工程、室外强电工程等附属工程。</v>
          </cell>
          <cell r="D4" t="str">
            <v>计划新开工</v>
          </cell>
          <cell r="E4" t="str">
            <v>比如县农业农村和科技水利局</v>
          </cell>
          <cell r="F4">
            <v>45736</v>
          </cell>
          <cell r="G4" t="str">
            <v>完成招标，计划3月7日前纳统入库。</v>
          </cell>
        </row>
        <row r="4">
          <cell r="I4" t="str">
            <v>申请国家投资</v>
          </cell>
          <cell r="J4">
            <v>1660.26</v>
          </cell>
          <cell r="K4">
            <v>1660.26</v>
          </cell>
          <cell r="L4">
            <v>45505</v>
          </cell>
          <cell r="M4">
            <v>1</v>
          </cell>
          <cell r="N4">
            <v>1</v>
          </cell>
          <cell r="O4" t="str">
            <v>具备纳统条件</v>
          </cell>
        </row>
        <row r="5">
          <cell r="B5" t="str">
            <v>那曲市比如“千万工程”（五个居委会基础设施提升工程）</v>
          </cell>
          <cell r="C5" t="str">
            <v>滨河路柳叶公园、双拥口袋公园、帐篷营地、城西环境整治</v>
          </cell>
          <cell r="D5" t="str">
            <v>计划新开工</v>
          </cell>
          <cell r="E5" t="str">
            <v>比如县住房和
城乡建设局</v>
          </cell>
          <cell r="F5">
            <v>45736</v>
          </cell>
          <cell r="G5" t="str">
            <v>完成招标，计划3月7日前纳统入库。</v>
          </cell>
          <cell r="H5" t="str">
            <v>完成</v>
          </cell>
          <cell r="I5" t="str">
            <v>援藏资金</v>
          </cell>
          <cell r="J5">
            <v>799.96</v>
          </cell>
          <cell r="K5">
            <v>581.59</v>
          </cell>
          <cell r="L5">
            <v>45461</v>
          </cell>
          <cell r="M5">
            <v>0.72702385119256</v>
          </cell>
          <cell r="N5">
            <v>1</v>
          </cell>
        </row>
        <row r="6">
          <cell r="B6" t="str">
            <v>比如县多然中桥改造工程</v>
          </cell>
          <cell r="C6" t="str">
            <v>桥梁全长66.08米</v>
          </cell>
          <cell r="D6" t="str">
            <v>计划新开工</v>
          </cell>
          <cell r="E6" t="str">
            <v>比如县交通局</v>
          </cell>
          <cell r="F6">
            <v>45767</v>
          </cell>
          <cell r="G6" t="str">
            <v>完成招标，计划3月7日前纳统入库。</v>
          </cell>
        </row>
        <row r="6">
          <cell r="I6" t="str">
            <v>援藏资金</v>
          </cell>
          <cell r="J6">
            <v>1004.57</v>
          </cell>
          <cell r="K6">
            <v>1004.57</v>
          </cell>
          <cell r="L6">
            <v>45458</v>
          </cell>
          <cell r="M6">
            <v>0</v>
          </cell>
          <cell r="N6">
            <v>1</v>
          </cell>
        </row>
        <row r="7">
          <cell r="B7" t="str">
            <v>西藏娜若重要湿地保护与修复项目</v>
          </cell>
          <cell r="C7" t="str">
            <v>湿地保护与修复工程，包括聘用管护人员、购置巡护设备、湿地生态修复、边界标识、湿地管理系统开发、湿地监控系统建设。</v>
          </cell>
          <cell r="D7" t="str">
            <v>计划新开工</v>
          </cell>
          <cell r="E7" t="str">
            <v>自然资源局</v>
          </cell>
          <cell r="F7">
            <v>45767</v>
          </cell>
          <cell r="G7" t="str">
            <v>完成招标，计划3月7日前纳统入库。</v>
          </cell>
          <cell r="H7" t="str">
            <v>无需办理</v>
          </cell>
          <cell r="I7" t="str">
            <v>中央财政林业草原生态保护回复资金</v>
          </cell>
          <cell r="J7">
            <v>1420</v>
          </cell>
          <cell r="K7">
            <v>1420</v>
          </cell>
          <cell r="L7">
            <v>45505</v>
          </cell>
          <cell r="M7">
            <v>1</v>
          </cell>
          <cell r="N7">
            <v>1</v>
          </cell>
          <cell r="O7" t="str">
            <v>具备纳统条件</v>
          </cell>
        </row>
        <row r="8">
          <cell r="B8" t="str">
            <v>比如县红色水泥桥、1号水泥桥改造工程</v>
          </cell>
          <cell r="C8" t="str">
            <v>比如县红色水泥桥（新建桥梁上部结构（1-13m预应力混凝土简支空心板）、下部结构和附属工程、标志标牌等，桥梁全长20.02m），1号水泥桥改造工程（新建桥梁上部结构（1-10m普通钢筋砼现浇梁板）、下部结构和附属工程、标志标牌等，桥梁全长20m）</v>
          </cell>
          <cell r="D8" t="str">
            <v>计划新开工</v>
          </cell>
          <cell r="E8" t="str">
            <v>比如县交通运输局</v>
          </cell>
          <cell r="F8">
            <v>45736</v>
          </cell>
          <cell r="G8" t="str">
            <v>完成招标，计划3月7日前纳统入库。</v>
          </cell>
        </row>
        <row r="8">
          <cell r="I8" t="str">
            <v>2024年车辆购置税收入补助地方资金</v>
          </cell>
          <cell r="J8">
            <v>642</v>
          </cell>
          <cell r="K8">
            <v>642</v>
          </cell>
          <cell r="L8">
            <v>45458</v>
          </cell>
          <cell r="M8">
            <v>1</v>
          </cell>
          <cell r="N8">
            <v>1</v>
          </cell>
        </row>
        <row r="9">
          <cell r="B9" t="str">
            <v>比如县中小学、幼儿园基础设施及附属配套提升改造项目</v>
          </cell>
          <cell r="C9" t="str">
            <v>建设白嘎乡幼儿园周转房2326.36平方米、第二小学医务室改造88.93平方米、第二中学医务室改造218.36平方米、设备工器具购置以及其他相关配套工程。</v>
          </cell>
          <cell r="D9" t="str">
            <v>计划新开工</v>
          </cell>
          <cell r="E9" t="str">
            <v>比如县教育局</v>
          </cell>
          <cell r="F9">
            <v>45736</v>
          </cell>
          <cell r="G9" t="str">
            <v>完成招标，计划3月7日前纳统入库。</v>
          </cell>
        </row>
        <row r="9">
          <cell r="I9" t="str">
            <v>援藏计划外</v>
          </cell>
          <cell r="J9">
            <v>1000</v>
          </cell>
          <cell r="K9">
            <v>1000</v>
          </cell>
          <cell r="L9">
            <v>45635</v>
          </cell>
          <cell r="M9">
            <v>1</v>
          </cell>
          <cell r="N9">
            <v>1</v>
          </cell>
          <cell r="O9" t="str">
            <v>EPC模式</v>
          </cell>
        </row>
        <row r="10">
          <cell r="B10" t="str">
            <v>达塘乡小学改扩建供暖项目</v>
          </cell>
          <cell r="C10" t="str">
            <v>供暖面积9540㎡</v>
          </cell>
          <cell r="D10" t="str">
            <v>计划新开工</v>
          </cell>
          <cell r="E10" t="str">
            <v>比如县教育局</v>
          </cell>
          <cell r="F10">
            <v>45767</v>
          </cell>
          <cell r="G10" t="str">
            <v>3月7日初设送审，差造价。</v>
          </cell>
        </row>
        <row r="10">
          <cell r="I10" t="str">
            <v>国家投资</v>
          </cell>
          <cell r="J10">
            <v>702</v>
          </cell>
          <cell r="K10">
            <v>702</v>
          </cell>
          <cell r="L10">
            <v>45653</v>
          </cell>
          <cell r="M10">
            <v>1</v>
          </cell>
          <cell r="N10">
            <v>0.333333333333333</v>
          </cell>
          <cell r="O10" t="str">
            <v>可研、初设同步推进。</v>
          </cell>
        </row>
        <row r="11">
          <cell r="B11" t="str">
            <v>夏曲镇第二小学供暖项目</v>
          </cell>
          <cell r="C11" t="str">
            <v>供暖面积25800㎡</v>
          </cell>
          <cell r="D11" t="str">
            <v>计划新开工</v>
          </cell>
          <cell r="E11" t="str">
            <v>比如县教育局</v>
          </cell>
          <cell r="F11">
            <v>45767</v>
          </cell>
          <cell r="G11" t="str">
            <v>初设评审已出，施工图预计3月8日完成。</v>
          </cell>
        </row>
        <row r="11">
          <cell r="I11" t="str">
            <v>国家投资</v>
          </cell>
          <cell r="J11">
            <v>1898</v>
          </cell>
          <cell r="K11">
            <v>1898</v>
          </cell>
          <cell r="L11">
            <v>45653</v>
          </cell>
          <cell r="M11">
            <v>1</v>
          </cell>
          <cell r="N11">
            <v>0.5</v>
          </cell>
          <cell r="O11" t="str">
            <v>造价复核中，预计3月5日晚上回复给咨询公司</v>
          </cell>
        </row>
        <row r="12">
          <cell r="B12" t="str">
            <v>那曲市比如“千万工程”比如县比如镇五个居委会道路提升项目（比如南路）</v>
          </cell>
          <cell r="C12" t="str">
            <v>新建道路总长185.546m及附属</v>
          </cell>
          <cell r="D12" t="str">
            <v>计划新开工</v>
          </cell>
          <cell r="E12" t="str">
            <v>比如县住房和
城乡建设局</v>
          </cell>
          <cell r="F12">
            <v>45736</v>
          </cell>
          <cell r="G12" t="str">
            <v>前期已完成，正办理施工许可证。</v>
          </cell>
        </row>
        <row r="12">
          <cell r="I12" t="str">
            <v>援藏资金</v>
          </cell>
          <cell r="J12">
            <v>399.85</v>
          </cell>
          <cell r="K12">
            <v>399.85</v>
          </cell>
          <cell r="L12">
            <v>45461</v>
          </cell>
          <cell r="M12">
            <v>1</v>
          </cell>
          <cell r="N12">
            <v>1</v>
          </cell>
        </row>
        <row r="13">
          <cell r="B13" t="str">
            <v>那曲市比如“千万工程”比如县比如镇五个居委会道路提升项目（宁波北路）</v>
          </cell>
          <cell r="C13" t="str">
            <v>新建道路总长167.718m及附属</v>
          </cell>
          <cell r="D13" t="str">
            <v>计划新开工</v>
          </cell>
          <cell r="E13" t="str">
            <v>比如县住房和
城乡建设局</v>
          </cell>
          <cell r="F13">
            <v>45736</v>
          </cell>
          <cell r="G13" t="str">
            <v>前期已完成，正办理施工许可证。</v>
          </cell>
          <cell r="H13" t="str">
            <v>完成</v>
          </cell>
          <cell r="I13" t="str">
            <v>援藏资金</v>
          </cell>
          <cell r="J13">
            <v>443.9</v>
          </cell>
          <cell r="K13">
            <v>443.9</v>
          </cell>
          <cell r="L13">
            <v>45461</v>
          </cell>
          <cell r="M13">
            <v>1</v>
          </cell>
          <cell r="N13">
            <v>1</v>
          </cell>
        </row>
        <row r="14">
          <cell r="B14" t="str">
            <v>比如县生活垃圾分拣场建设项目</v>
          </cell>
          <cell r="C14" t="str">
            <v>新建总晾晒场为4530平方米生活垃圾分拣场1座，日处理规模7.5吨/天。主要建设内容包括垃圾分拣场、管理用房、调节池以及附属工程。垃圾分拣场含C30片石混凝土垃圾坝276.44米、导气石笼4座、铁艺大门1樘、截洪沟138.50米、渗沥液导排盲沟85.20米、防飞散网276.44米、地下水监测井5座以及防渗工程、土方工程、渗滤液回喷回灌系统、临时道路等；建设管理用房24.35平方米、调节池134.40平方米；购置安装附属设施设备，实施相关附属工程。</v>
          </cell>
          <cell r="D14" t="str">
            <v>计划新开工</v>
          </cell>
          <cell r="E14" t="str">
            <v>比如县住房和
城乡建设局</v>
          </cell>
          <cell r="F14">
            <v>45736</v>
          </cell>
          <cell r="G14" t="str">
            <v>前期已完成，正办理施工许可证。监理正在签订合同。</v>
          </cell>
        </row>
        <row r="14">
          <cell r="I14" t="str">
            <v>财政统筹解决</v>
          </cell>
          <cell r="J14">
            <v>1121</v>
          </cell>
          <cell r="K14">
            <v>1121</v>
          </cell>
          <cell r="L14">
            <v>45536</v>
          </cell>
          <cell r="M14">
            <v>1</v>
          </cell>
          <cell r="N14">
            <v>1</v>
          </cell>
          <cell r="O14" t="str">
            <v>EPC模式</v>
          </cell>
        </row>
        <row r="15">
          <cell r="B15" t="str">
            <v>夏曲镇幸福院</v>
          </cell>
          <cell r="C15" t="str">
            <v>夏曲镇幸福院</v>
          </cell>
          <cell r="D15" t="str">
            <v>计划新开工</v>
          </cell>
          <cell r="E15" t="str">
            <v>比如县民政和
退役军人事务局</v>
          </cell>
          <cell r="F15">
            <v>45767</v>
          </cell>
          <cell r="G15" t="str">
            <v>施工图审查差概算批复；初代可确认概算表。</v>
          </cell>
        </row>
        <row r="15">
          <cell r="I15" t="str">
            <v>国家投资</v>
          </cell>
          <cell r="J15">
            <v>300</v>
          </cell>
          <cell r="K15">
            <v>300</v>
          </cell>
          <cell r="L15">
            <v>45662</v>
          </cell>
          <cell r="M15">
            <v>1</v>
          </cell>
          <cell r="N15">
            <v>0.333333333333333</v>
          </cell>
          <cell r="O15" t="str">
            <v>初代可</v>
          </cell>
        </row>
        <row r="16">
          <cell r="B16" t="str">
            <v>比如县绿色游牧帐篷工程项目</v>
          </cell>
          <cell r="C16" t="str">
            <v>按照2.5万元/座的标准，2025年为游牧户配备游牧帐篷、多功能播放器、光伏发电设备，建设44座。
可行性、必要性：符合政策支持范围；群众接受度高，群众基础可行；计划10个乡镇实施示范点44座。</v>
          </cell>
          <cell r="D16" t="str">
            <v>计划新开工</v>
          </cell>
          <cell r="E16" t="str">
            <v>比如县农业农村和科技水利局</v>
          </cell>
          <cell r="F16">
            <v>45736</v>
          </cell>
          <cell r="G16" t="str">
            <v>完成前期，待市级方案。</v>
          </cell>
        </row>
        <row r="16">
          <cell r="I16" t="str">
            <v>国家投资</v>
          </cell>
          <cell r="J16">
            <v>110</v>
          </cell>
          <cell r="K16">
            <v>110</v>
          </cell>
          <cell r="L16">
            <v>45662</v>
          </cell>
          <cell r="M16">
            <v>1</v>
          </cell>
          <cell r="N16">
            <v>0.166666666666667</v>
          </cell>
        </row>
        <row r="17">
          <cell r="B17" t="str">
            <v>那曲市比如县筑牢中华民族共同体意识宣传长廊建设项目</v>
          </cell>
          <cell r="C17" t="str">
            <v>在县内实施筑牢中华民族共同体意识宣传长廊建设</v>
          </cell>
          <cell r="D17" t="str">
            <v>计划新开工</v>
          </cell>
          <cell r="E17" t="str">
            <v>县委统战部</v>
          </cell>
          <cell r="F17">
            <v>45767</v>
          </cell>
          <cell r="G17" t="str">
            <v>完成招标，计划3月7日前开工。</v>
          </cell>
        </row>
        <row r="17">
          <cell r="I17" t="str">
            <v>援藏计划外</v>
          </cell>
          <cell r="J17">
            <v>197</v>
          </cell>
          <cell r="K17">
            <v>120</v>
          </cell>
          <cell r="L17">
            <v>45505</v>
          </cell>
          <cell r="M17">
            <v>1</v>
          </cell>
          <cell r="N17">
            <v>1</v>
          </cell>
        </row>
        <row r="18">
          <cell r="B18" t="str">
            <v>比如县人民医院配电房改造项目</v>
          </cell>
          <cell r="C18" t="str">
            <v>新建柴油发电机房88.82㎡，原动力配电柜拆除27个、室外电器工程1项，设备及工器具购置包括低压柜铜母排36m，GGS进线柜2个、GGS无功补偿柜2个、GGS双电源切换柜4个，GGS低压出现柜19个，在线式双变换高频UPS主机及电池组4台，设备安装及其相关附属工程。</v>
          </cell>
          <cell r="D18" t="str">
            <v>计划新开工</v>
          </cell>
          <cell r="E18" t="str">
            <v>比如县
卫生健康委员会</v>
          </cell>
          <cell r="F18">
            <v>45736</v>
          </cell>
          <cell r="G18" t="str">
            <v>完成招标，已签订施工合同，待本级财政资金到位后立即开工。</v>
          </cell>
        </row>
        <row r="18">
          <cell r="I18" t="str">
            <v>援藏计划外100万元
县级配套资金100万元
县人民医院77.77万元</v>
          </cell>
          <cell r="J18">
            <v>277.77</v>
          </cell>
          <cell r="K18">
            <v>277.77</v>
          </cell>
          <cell r="L18">
            <v>45635</v>
          </cell>
          <cell r="M18">
            <v>1</v>
          </cell>
          <cell r="N18">
            <v>1</v>
          </cell>
        </row>
        <row r="19">
          <cell r="B19" t="str">
            <v>那曲市比如县“两山”理论实践区（土地污染防治与科普示范点）</v>
          </cell>
          <cell r="C19" t="str">
            <v>建设藏药实验基地4156平方米、“两山”理论研学科普基地529.15平方米，实施“两山”理论研学科普基地装饰、布展415.35平方米，实施土壤重构、植被重建、挂网喷播等工程，实施土壤质量、地下水、中药质量监测管护以及复垦管护工程，实施排水沟362米、生产路952米（透水混凝土路面宽2米）等配套工程。</v>
          </cell>
          <cell r="D19" t="str">
            <v>计划新开工</v>
          </cell>
          <cell r="E19" t="str">
            <v>生态环境局
比如县分局</v>
          </cell>
          <cell r="F19">
            <v>45767</v>
          </cell>
          <cell r="G19" t="str">
            <v>完成招标，正在办理施工许可证。</v>
          </cell>
        </row>
        <row r="19">
          <cell r="I19" t="str">
            <v>国家投资</v>
          </cell>
          <cell r="J19">
            <v>2470.86</v>
          </cell>
          <cell r="K19">
            <v>986.86</v>
          </cell>
          <cell r="L19">
            <v>45273</v>
          </cell>
          <cell r="M19">
            <v>0.3944</v>
          </cell>
          <cell r="N19">
            <v>1</v>
          </cell>
          <cell r="O19" t="str">
            <v>EPC模式</v>
          </cell>
        </row>
        <row r="20">
          <cell r="B20" t="str">
            <v>比如县恰则乡底吾达村人居环境整治项目</v>
          </cell>
          <cell r="C20" t="str">
            <v>新建1-6号路道路硬化3.7公里，新建混凝土桥梁一座 、排水沟2.1公里、公共卫生间1座、购置路灯78盏、垃圾桶24组及其他附属设施。  </v>
          </cell>
          <cell r="D20" t="str">
            <v>计划新开工</v>
          </cell>
          <cell r="E20" t="str">
            <v>比如县农业农村和科技水利局</v>
          </cell>
          <cell r="F20">
            <v>45736</v>
          </cell>
          <cell r="G20" t="str">
            <v>招标代理合同未签订</v>
          </cell>
        </row>
        <row r="20">
          <cell r="I20" t="str">
            <v>国家投资</v>
          </cell>
          <cell r="J20">
            <v>1365</v>
          </cell>
          <cell r="K20">
            <v>1365</v>
          </cell>
          <cell r="L20">
            <v>45662</v>
          </cell>
          <cell r="M20">
            <v>1</v>
          </cell>
          <cell r="N20">
            <v>0.666666666666667</v>
          </cell>
        </row>
        <row r="21">
          <cell r="B21" t="str">
            <v>比如县布曲河道治理工程</v>
          </cell>
          <cell r="C21" t="str">
            <v>治理河道总长3580M,新建防洪堤3238.20m，河道治理清淤496.78M新建沉砂池1座</v>
          </cell>
          <cell r="D21" t="str">
            <v>计划新开工</v>
          </cell>
          <cell r="E21" t="str">
            <v>比如县农业农村和科技水利局</v>
          </cell>
          <cell r="F21">
            <v>45736</v>
          </cell>
          <cell r="G21" t="str">
            <v>招标方案报批材料时缺少资料。</v>
          </cell>
        </row>
        <row r="21">
          <cell r="I21" t="str">
            <v>国家投资</v>
          </cell>
          <cell r="J21">
            <v>1818.03</v>
          </cell>
          <cell r="K21">
            <v>1818.03</v>
          </cell>
          <cell r="L21">
            <v>45662</v>
          </cell>
          <cell r="M21">
            <v>1</v>
          </cell>
          <cell r="N21">
            <v>0.666666666666667</v>
          </cell>
        </row>
        <row r="22">
          <cell r="B22" t="str">
            <v>比如县温室大棚提升改造项目</v>
          </cell>
          <cell r="C22" t="str">
            <v>项目主要建设内容为单体房屋改造361.68㎡，大棚顶薄膜更换71185.59㎡，大棚顶卷膜机更换53个，强电工程1502.7m，及设备及工器具购置等。  </v>
          </cell>
          <cell r="D22" t="str">
            <v>计划新开工</v>
          </cell>
          <cell r="E22" t="str">
            <v>比如县农业农村和科技水利局</v>
          </cell>
          <cell r="F22">
            <v>45736</v>
          </cell>
          <cell r="G22" t="str">
            <v>招标公告已发布，2025年3月11日开标。</v>
          </cell>
        </row>
        <row r="22">
          <cell r="I22" t="str">
            <v>国家投资</v>
          </cell>
          <cell r="J22">
            <v>348.18</v>
          </cell>
          <cell r="K22">
            <v>348.18</v>
          </cell>
          <cell r="L22">
            <v>45662</v>
          </cell>
          <cell r="M22">
            <v>1</v>
          </cell>
          <cell r="N22">
            <v>0.833333333333333</v>
          </cell>
        </row>
        <row r="23">
          <cell r="B23" t="str">
            <v>比如县比如镇擦隆村供水改造项目</v>
          </cell>
          <cell r="C23" t="str">
            <v>新建蓄水池、25m³管道开挖1535米及附属设施 </v>
          </cell>
          <cell r="D23" t="str">
            <v>计划新开工</v>
          </cell>
          <cell r="E23" t="str">
            <v>比如县农业农村和科技水利局</v>
          </cell>
          <cell r="F23">
            <v>45736</v>
          </cell>
          <cell r="G23" t="str">
            <v>招标公告已发布，2025年3月17日开标。</v>
          </cell>
        </row>
        <row r="23">
          <cell r="I23" t="str">
            <v>国家投资</v>
          </cell>
          <cell r="J23">
            <v>141</v>
          </cell>
          <cell r="K23">
            <v>141</v>
          </cell>
          <cell r="L23">
            <v>45662</v>
          </cell>
          <cell r="M23">
            <v>1</v>
          </cell>
          <cell r="N23">
            <v>0.833333333333333</v>
          </cell>
          <cell r="O23">
            <v>19960393750</v>
          </cell>
        </row>
        <row r="24">
          <cell r="B24" t="str">
            <v>比如县玉贡、萨玛村温室大棚水电改造项目</v>
          </cell>
          <cell r="C24" t="str">
            <v>项目主要建设内容为1、 玉贡村新建圆形水井3座，敷设给水管道4679.4m；萨玛村新建圆形水井2座，敷设给水管道1544.3m。 2、 玉贡村大棚强电工程10530.83m，道路破除及恢复768.56㎡等。  </v>
          </cell>
          <cell r="D24" t="str">
            <v>计划新开工</v>
          </cell>
          <cell r="E24" t="str">
            <v>比如县农业农村和科技水利局</v>
          </cell>
          <cell r="F24">
            <v>45736</v>
          </cell>
          <cell r="G24" t="str">
            <v>招标公告已发布，2025年3月27日开标。</v>
          </cell>
        </row>
        <row r="24">
          <cell r="I24" t="str">
            <v>国家投资</v>
          </cell>
          <cell r="J24">
            <v>620.13</v>
          </cell>
          <cell r="K24">
            <v>620.13</v>
          </cell>
          <cell r="L24">
            <v>45662</v>
          </cell>
          <cell r="M24">
            <v>1</v>
          </cell>
          <cell r="N24">
            <v>0.833333333333333</v>
          </cell>
        </row>
        <row r="25">
          <cell r="B25" t="str">
            <v>比如县易地搬迁小区附属改造项目</v>
          </cell>
          <cell r="C25" t="str">
            <v>易地搬迁小区排水管网改造、消防水改造及附属设施。</v>
          </cell>
          <cell r="D25" t="str">
            <v>计划新开工</v>
          </cell>
          <cell r="E25" t="str">
            <v>比如县农业农村和科技水利局</v>
          </cell>
          <cell r="F25">
            <v>45736</v>
          </cell>
          <cell r="G25" t="str">
            <v>招标公告已发布，2025年3月5日开标。</v>
          </cell>
        </row>
        <row r="25">
          <cell r="I25" t="str">
            <v>国家投资</v>
          </cell>
          <cell r="J25">
            <v>330.6</v>
          </cell>
          <cell r="K25">
            <v>330.6</v>
          </cell>
          <cell r="L25">
            <v>45662</v>
          </cell>
          <cell r="M25">
            <v>1</v>
          </cell>
          <cell r="N25">
            <v>0.833333333333333</v>
          </cell>
        </row>
        <row r="26">
          <cell r="B26" t="str">
            <v>比如县易地搬迁小区基础设施提升改造项目</v>
          </cell>
          <cell r="C26" t="str">
            <v>新建易地搬迁储物房7个及排水沟改造项目  </v>
          </cell>
          <cell r="D26" t="str">
            <v>计划新开工</v>
          </cell>
          <cell r="E26" t="str">
            <v>比如县农业农村和科技水利局</v>
          </cell>
          <cell r="F26">
            <v>45736</v>
          </cell>
          <cell r="G26" t="str">
            <v>招标公告已发布，2025年3月5日开标。</v>
          </cell>
        </row>
        <row r="26">
          <cell r="I26" t="str">
            <v>国家投资</v>
          </cell>
          <cell r="J26">
            <v>353.23</v>
          </cell>
          <cell r="K26">
            <v>353.23</v>
          </cell>
          <cell r="L26">
            <v>45662</v>
          </cell>
          <cell r="M26">
            <v>1</v>
          </cell>
          <cell r="N26">
            <v>0.833333333333333</v>
          </cell>
        </row>
        <row r="27">
          <cell r="B27" t="str">
            <v>比如县茶曲乡塔果村人居环境整治项目</v>
          </cell>
          <cell r="C27" t="str">
            <v>该项目主要对附属工程进行建设。其中，建设垃圾房104.86㎡，附属工程包括村庄道路（含院坝）8525.00㎡、人行道645.00㎡、室外门前硬化50.00㎡、道路边沟1228.00m、路缘石391.00m、太阳能路灯65盏、钢带增强PE螺旋波纹管（DN300）612.00m、PVC-U排水管（DE200）144.00m、砖砌体平算式单算雨水口53个、雨水检查井28座、室外强电工程1项。</v>
          </cell>
          <cell r="D27" t="str">
            <v>计划新开工</v>
          </cell>
          <cell r="E27" t="str">
            <v>比如县农业农村和科技水利局</v>
          </cell>
          <cell r="F27">
            <v>45736</v>
          </cell>
          <cell r="G27" t="str">
            <v>招标公告已发布，3月11日开标。</v>
          </cell>
        </row>
        <row r="27">
          <cell r="I27" t="str">
            <v>国家投资</v>
          </cell>
          <cell r="J27">
            <v>402.22</v>
          </cell>
          <cell r="K27">
            <v>402.22</v>
          </cell>
          <cell r="L27">
            <v>45662</v>
          </cell>
          <cell r="M27">
            <v>1</v>
          </cell>
          <cell r="N27">
            <v>0.833333333333333</v>
          </cell>
        </row>
        <row r="28">
          <cell r="B28" t="str">
            <v>比如县乡村振兴产业扶持项目（芜根饮料厂建设）</v>
          </cell>
          <cell r="C28" t="str">
            <v>本项目总用地面积为16427.58平方米，新建厂房3923.10平方米，新建综合楼918.06平方米，阳光大棚1718.21平方米，地下设备用房面积为443.88平方米。项目另涉及室外附属工程。</v>
          </cell>
          <cell r="D28" t="str">
            <v>计划新开工</v>
          </cell>
          <cell r="E28" t="str">
            <v>经信商务局</v>
          </cell>
          <cell r="F28">
            <v>45767</v>
          </cell>
          <cell r="G28" t="str">
            <v>招标公告已发布，3月18日开标。</v>
          </cell>
        </row>
        <row r="28">
          <cell r="I28" t="str">
            <v>援藏资金</v>
          </cell>
          <cell r="J28">
            <v>3153</v>
          </cell>
          <cell r="K28">
            <v>0</v>
          </cell>
          <cell r="L28" t="str">
            <v>尚未到位</v>
          </cell>
          <cell r="M28">
            <v>0</v>
          </cell>
          <cell r="N28">
            <v>0.833333333333333</v>
          </cell>
        </row>
        <row r="29">
          <cell r="B29" t="str">
            <v>比如县茶曲乡郭那村人居环境建设项目</v>
          </cell>
          <cell r="C29" t="str">
            <v>新建室外旱厕52.92㎡（共2栋，单栋建筑面积26.46㎡），以及附属总平工程；新建道路长度3446.905m，其中支路5条，长度2693.324m，巷路4条，长度753.581m。</v>
          </cell>
          <cell r="D29" t="str">
            <v>计划新开工</v>
          </cell>
          <cell r="E29" t="str">
            <v>比如县农业农村和科技水利局</v>
          </cell>
          <cell r="F29">
            <v>45736</v>
          </cell>
          <cell r="G29" t="str">
            <v>招标公告已发布，3月20日开标</v>
          </cell>
        </row>
        <row r="29">
          <cell r="I29" t="str">
            <v>国家投资</v>
          </cell>
          <cell r="J29">
            <v>980.71</v>
          </cell>
          <cell r="K29">
            <v>980.71</v>
          </cell>
          <cell r="L29">
            <v>45662</v>
          </cell>
          <cell r="M29">
            <v>1</v>
          </cell>
          <cell r="N29">
            <v>0.833333333333333</v>
          </cell>
        </row>
        <row r="30">
          <cell r="B30" t="str">
            <v>比如县扎拉乡桑布村人居环境整治项目</v>
          </cell>
          <cell r="C30" t="str">
            <v>该项目主要建设内容为定居点1和定居点2。定居点1新建旱厕（共1栋，单栋建筑面积26.46㎡），供水房82.01㎡，垃圾桶50个，机井1座，供水房室外电气1项，入户硬化4624.24㎡；道路工程包括土石方工程（挖方4726.00㎡、填方1654.00㎡、弃方3072.00㎡）；混凝土道路（支路）9025.64㎡；挖出旧路面760.00㎡；盖板边沟2836.00m；单柱式标志牌7套；钢筋混凝土盖板涵10.00m；照明工程包括太阳能路灯56盏，定居点2新建旱（共2栋，单栋建筑面积26.46㎡），供水房82.01㎡，垃圾桶16个，机井1座，供水房室外电气1项，入户硬化1580.46㎡；道路工程包括土石方工程（挖方642.00㎡、填方225.00㎡、弃方417.00㎡）；混凝土道路（支路）1347.59㎡；挖出旧路面760.00㎡；盖板边沟384.00m；照明工程包括太阳能路灯9盏。</v>
          </cell>
          <cell r="D30" t="str">
            <v>计划新开工</v>
          </cell>
          <cell r="E30" t="str">
            <v>比如县农业农村和科技水利局</v>
          </cell>
          <cell r="F30">
            <v>45736</v>
          </cell>
          <cell r="G30" t="str">
            <v>招标公告已发布，3月20日开标</v>
          </cell>
        </row>
        <row r="30">
          <cell r="I30" t="str">
            <v>国家投资</v>
          </cell>
          <cell r="J30">
            <v>1169</v>
          </cell>
          <cell r="K30">
            <v>1169</v>
          </cell>
          <cell r="L30">
            <v>45662</v>
          </cell>
          <cell r="M30">
            <v>1</v>
          </cell>
          <cell r="N30">
            <v>0.833333333333333</v>
          </cell>
        </row>
        <row r="31">
          <cell r="B31" t="str">
            <v>比如县羊秀乡朵给村人居环境整治项目</v>
          </cell>
          <cell r="C31" t="str">
            <v>道路工程：路基18985.82㎡、路面工程16264.82㎡、盖板沟4469米、钢筋混泥土承插管111米、旱厕2个（64.48㎡）购置75盏路灯、13个垃圾桶及附属设施。 </v>
          </cell>
          <cell r="D31" t="str">
            <v>计划新开工</v>
          </cell>
          <cell r="E31" t="str">
            <v>比如县农业农村和科技水利局</v>
          </cell>
          <cell r="F31">
            <v>45736</v>
          </cell>
          <cell r="G31" t="str">
            <v>招标公告已发布，3月20日开标</v>
          </cell>
        </row>
        <row r="31">
          <cell r="I31" t="str">
            <v>国家投资</v>
          </cell>
          <cell r="J31">
            <v>1331.74</v>
          </cell>
          <cell r="K31">
            <v>1331.74</v>
          </cell>
          <cell r="L31">
            <v>45662</v>
          </cell>
          <cell r="M31">
            <v>1</v>
          </cell>
          <cell r="N31">
            <v>0.833333333333333</v>
          </cell>
        </row>
        <row r="32">
          <cell r="B32" t="str">
            <v>比如县良曲乡吉日村人居环境整治项目</v>
          </cell>
          <cell r="C32" t="str">
            <v>道路硬化5160.99㎡、改建预应力混凝土桥1座，购置安装相关设施设备以及其他附属工程。</v>
          </cell>
          <cell r="D32" t="str">
            <v>计划新开工</v>
          </cell>
          <cell r="E32" t="str">
            <v>比如县农业农村和科技水利局</v>
          </cell>
          <cell r="F32">
            <v>45736</v>
          </cell>
          <cell r="G32" t="str">
            <v>招标公告已发布，3月21日开标。</v>
          </cell>
        </row>
        <row r="32">
          <cell r="I32" t="str">
            <v>国家投资</v>
          </cell>
          <cell r="J32">
            <v>617.38</v>
          </cell>
          <cell r="K32">
            <v>617.38</v>
          </cell>
          <cell r="L32">
            <v>45662</v>
          </cell>
          <cell r="M32">
            <v>1</v>
          </cell>
          <cell r="N32">
            <v>0.833333333333333</v>
          </cell>
        </row>
        <row r="33">
          <cell r="B33" t="str">
            <v>那曲市比如县比如镇迦然村人居环境建设项目</v>
          </cell>
          <cell r="C33" t="str">
            <v>建设1#供水房82.01㎡，2#供水房82.01㎡，1#室外厕所26.46㎡，2#室外厕所26.46㎡，附属工程包括垃圾桶26个、机井2座、室外给排水1项、室外电气1项，道路工程包括道路土石方工程1项、新建道路4484.69㎡、涵洞22.00m、边沟1045.00m、单柱式标志标牌6个、减速带38.00m、波形护栏276.00m、人行道路硬化1756.20㎡。  </v>
          </cell>
          <cell r="D33" t="str">
            <v>计划新开工</v>
          </cell>
          <cell r="E33" t="str">
            <v>比如县农业农村和科技水利局</v>
          </cell>
          <cell r="F33">
            <v>45736</v>
          </cell>
          <cell r="G33" t="str">
            <v>招标公告已发布，3月21日开标。</v>
          </cell>
        </row>
        <row r="33">
          <cell r="I33" t="str">
            <v>国家投资</v>
          </cell>
          <cell r="J33">
            <v>645.08</v>
          </cell>
          <cell r="K33">
            <v>645.08</v>
          </cell>
          <cell r="L33">
            <v>45662</v>
          </cell>
          <cell r="M33">
            <v>1</v>
          </cell>
          <cell r="N33">
            <v>0.833333333333333</v>
          </cell>
        </row>
        <row r="34">
          <cell r="B34" t="str">
            <v>比如县达塘乡玛擦村乡村振兴示范附属提升项目</v>
          </cell>
          <cell r="C34" t="str">
            <v>达塘乡玛擦村实施村内道路硬化2479.74平方米（含行政村1046.16平方米、自然村1433.58平方米）；在行政村新建盖板排水沟101.03米、无盖排水沟42.89、蓄水池1座，排水沟清淤50米；在自然村新建盖板排水沟119.24米、无盖排水沟659.74米、过路涵洞29.5米；实施相关附属工程</v>
          </cell>
          <cell r="D34" t="str">
            <v>计划新开工</v>
          </cell>
          <cell r="E34" t="str">
            <v>比如县农业农村和科技水利局</v>
          </cell>
          <cell r="F34">
            <v>45736</v>
          </cell>
          <cell r="G34" t="str">
            <v>招标公告已发布，计划3月11日开标。</v>
          </cell>
        </row>
        <row r="34">
          <cell r="I34" t="str">
            <v>国家投资</v>
          </cell>
          <cell r="J34">
            <v>177.97</v>
          </cell>
          <cell r="K34">
            <v>177.97</v>
          </cell>
          <cell r="L34">
            <v>45662</v>
          </cell>
          <cell r="M34">
            <v>1</v>
          </cell>
          <cell r="N34">
            <v>0.833333333333333</v>
          </cell>
        </row>
        <row r="35">
          <cell r="B35" t="str">
            <v>比如县察挡自然村怒江大桥改造工程</v>
          </cell>
          <cell r="C35" t="str">
            <v>新建桥梁上部结构（5-20预应力混凝土T梁）、下部结构和附属工程、标志标牌等，桥梁全长100.88m。</v>
          </cell>
          <cell r="D35" t="str">
            <v>计划新开工</v>
          </cell>
          <cell r="E35" t="str">
            <v>比如县交通运输局</v>
          </cell>
          <cell r="F35">
            <v>45736</v>
          </cell>
          <cell r="G35" t="str">
            <v>招标公告已发布，计划3月20日开标。</v>
          </cell>
        </row>
        <row r="35">
          <cell r="I35" t="str">
            <v>2024年车辆购置税收入补助地方资金</v>
          </cell>
          <cell r="J35">
            <v>1122</v>
          </cell>
          <cell r="K35">
            <v>1122</v>
          </cell>
          <cell r="L35">
            <v>45458</v>
          </cell>
          <cell r="M35">
            <v>1</v>
          </cell>
          <cell r="N35">
            <v>0.833333333333333</v>
          </cell>
        </row>
        <row r="36">
          <cell r="B36" t="str">
            <v>G558线（白嘎乡入口）至扎西隆村公路改建工程</v>
          </cell>
          <cell r="C36" t="str">
            <v>（一）该工程位于比如县境内。路线全长72. 942公里。分为一条主线和一条支线，其中主线全长66. 445公里，主线起点位于G558线K150+700处，途径贡定村，终点位于比如县白嘎乡扎西隆村；支线全长6. 497公里，支线起点位于主线K56+538处，终点位于塘巴村村委会。本项目的实施解决了比如县白嘎乡扎西隆村、巴尔瓦村、贡定村、塘巴村通畅问题。</v>
          </cell>
          <cell r="D36" t="str">
            <v>计划新开工</v>
          </cell>
          <cell r="E36" t="str">
            <v>比如县交通运输局</v>
          </cell>
          <cell r="F36">
            <v>45736</v>
          </cell>
          <cell r="G36" t="str">
            <v>招标公告已发布，计划3月20日开标。</v>
          </cell>
        </row>
        <row r="36">
          <cell r="I36" t="str">
            <v>车购税以奖代补资金</v>
          </cell>
          <cell r="J36">
            <v>30023</v>
          </cell>
          <cell r="K36">
            <v>14266.118</v>
          </cell>
          <cell r="L36">
            <v>45590</v>
          </cell>
          <cell r="M36">
            <v>0.432306606060606</v>
          </cell>
          <cell r="N36">
            <v>0.833333333333333</v>
          </cell>
        </row>
        <row r="37">
          <cell r="B37" t="str">
            <v>比如县茶曲乡多硕卡村人居环境整治项目</v>
          </cell>
          <cell r="C37" t="str">
            <v>项目的建设内容包括旱厕、供水房、附属工程、道路工程、照明工程及给水工程。其中：旱厕52.92㎡（共2栋，单栋建筑面积26.46㎡），供水房82.01㎡，附属工程包括垃圾桶80个、室外电气1项、入户硬化2997.88㎡，道路工程包括土石方工程（挖方6270.00m³、填方926.00m³、弃方5344.00m³）、混凝土道路（支路）9148.62㎡、混凝土道路（巷路）1242.37㎡、挖出旧路面1472.00㎡、盖板边沟4116.00m、单柱式标志牌5套，照明工程包括太阳能路灯68盏。</v>
          </cell>
          <cell r="D37" t="str">
            <v>计划新开工</v>
          </cell>
          <cell r="E37" t="str">
            <v>比如县农业农村和科技水利局</v>
          </cell>
          <cell r="F37">
            <v>45736</v>
          </cell>
          <cell r="G37" t="str">
            <v>招标公告已发布，计划3月21日开标。</v>
          </cell>
        </row>
        <row r="37">
          <cell r="I37" t="str">
            <v>国家投资</v>
          </cell>
          <cell r="J37">
            <v>798.2</v>
          </cell>
          <cell r="K37">
            <v>798.2</v>
          </cell>
          <cell r="L37">
            <v>45662</v>
          </cell>
          <cell r="M37">
            <v>1</v>
          </cell>
          <cell r="N37">
            <v>0.833333333333333</v>
          </cell>
        </row>
        <row r="38">
          <cell r="B38" t="str">
            <v>比如县羊秀乡贡宁村人居环境整治项目</v>
          </cell>
          <cell r="C38" t="str">
            <v>道路工程：路基8752.96㎡、路面工程7668.46㎡、盖板沟180米、边沟576米、波形护栏909米、旱厕2个（64.48㎡）购置75盏路灯、20个垃圾桶及附属设施。</v>
          </cell>
          <cell r="D38" t="str">
            <v>计划新开工</v>
          </cell>
          <cell r="E38" t="str">
            <v>比如县农业农村和科技水利局</v>
          </cell>
          <cell r="F38">
            <v>45737</v>
          </cell>
          <cell r="G38" t="str">
            <v>招标公告已发布，计划3月21日开标。</v>
          </cell>
        </row>
        <row r="38">
          <cell r="I38" t="str">
            <v>国家投资</v>
          </cell>
          <cell r="J38">
            <v>951.56</v>
          </cell>
          <cell r="K38">
            <v>951.56</v>
          </cell>
          <cell r="L38">
            <v>45662</v>
          </cell>
          <cell r="M38">
            <v>1</v>
          </cell>
          <cell r="N38">
            <v>0.833333333333333</v>
          </cell>
        </row>
        <row r="39">
          <cell r="B39" t="str">
            <v>比如县白嘎乡扶贫经营用房护坡改造项目</v>
          </cell>
          <cell r="C39" t="str">
            <v>新建护坡改造60米高15米宽4米及附属工程</v>
          </cell>
          <cell r="D39" t="str">
            <v>计划新开工</v>
          </cell>
          <cell r="E39" t="str">
            <v>比如县农业农村和科技水利局</v>
          </cell>
          <cell r="F39">
            <v>45736</v>
          </cell>
          <cell r="G39" t="str">
            <v>招标公告已发布，计划3月3日开标。</v>
          </cell>
        </row>
        <row r="39">
          <cell r="I39" t="str">
            <v>国家投资</v>
          </cell>
          <cell r="J39">
            <v>320</v>
          </cell>
          <cell r="K39">
            <v>320</v>
          </cell>
          <cell r="L39">
            <v>45662</v>
          </cell>
          <cell r="M39">
            <v>1</v>
          </cell>
          <cell r="N39">
            <v>0.833333333333333</v>
          </cell>
        </row>
        <row r="40">
          <cell r="B40" t="str">
            <v>比如县比如镇吉前村中桥改造工程项目</v>
          </cell>
          <cell r="C40" t="str">
            <v>通往比如镇唯一道路，拆除重建吉前村中桥长度70米，宽度5.5米。</v>
          </cell>
          <cell r="D40" t="str">
            <v>计划新开工</v>
          </cell>
          <cell r="E40" t="str">
            <v>比如县交通运输局</v>
          </cell>
          <cell r="F40">
            <v>45736</v>
          </cell>
          <cell r="G40" t="str">
            <v>正在签订招标代理合同。</v>
          </cell>
        </row>
        <row r="40">
          <cell r="I40" t="str">
            <v>国家投资</v>
          </cell>
          <cell r="J40">
            <v>662</v>
          </cell>
          <cell r="K40">
            <v>662</v>
          </cell>
          <cell r="L40">
            <v>45662</v>
          </cell>
          <cell r="M40">
            <v>1</v>
          </cell>
          <cell r="N40">
            <v>0.666666666666667</v>
          </cell>
        </row>
        <row r="41">
          <cell r="B41" t="str">
            <v>比如县白嘎乡第二小学</v>
          </cell>
          <cell r="C41" t="str">
            <v>总校舍16891平方米及附属</v>
          </cell>
          <cell r="D41" t="str">
            <v>计划新开工</v>
          </cell>
          <cell r="E41" t="str">
            <v>比如县教育局</v>
          </cell>
          <cell r="F41">
            <v>45767</v>
          </cell>
          <cell r="G41" t="str">
            <v>正在请示概算批复</v>
          </cell>
        </row>
        <row r="41">
          <cell r="I41" t="str">
            <v>国家投资</v>
          </cell>
          <cell r="J41">
            <v>8400</v>
          </cell>
          <cell r="K41">
            <v>2106</v>
          </cell>
          <cell r="L41">
            <v>45653</v>
          </cell>
          <cell r="M41">
            <v>0.250714285714286</v>
          </cell>
          <cell r="N41">
            <v>0.333333333333333</v>
          </cell>
        </row>
        <row r="42">
          <cell r="B42" t="str">
            <v>比如县夏曲镇伯托村温泉康养提升项目</v>
          </cell>
          <cell r="C42" t="str">
            <v>项目主要建设内容为1#楼包括坡屋面703.96㎡、平屋面115.14㎡、窗拆换62.70㎡；2#楼包括平屋面77.10㎡、阳光棚更换屋面玻璃242.52㎡、阳关棚遮阳帘更换485.04㎡、窗拆换40.35㎡；3#楼包括平屋面263.88㎡、阳光棚更换屋面玻璃86.83㎡、阳关棚遮阳帘更换173.65㎡、窗拆换14㎡；泡池包括坡屋面72.24㎡、窗拆换17.7㎡；原游泳池改造包括阳光棚换屋面玻璃545.41㎡、地面砖65.8㎡、铝扣板吊顶65.8㎡、卫生间木隔断30㎡；室外附属工程包括铁栏杆拆换381m、JS防水80㎡；设备及工器具购置等。</v>
          </cell>
          <cell r="D42" t="str">
            <v>计划新开工</v>
          </cell>
          <cell r="E42" t="str">
            <v>比如县农业农村和科技水利局</v>
          </cell>
          <cell r="F42">
            <v>45736</v>
          </cell>
          <cell r="G42" t="str">
            <v>正在审图,预计3月5日完成报告。</v>
          </cell>
        </row>
        <row r="42">
          <cell r="I42" t="str">
            <v>国家投资</v>
          </cell>
          <cell r="J42">
            <v>180</v>
          </cell>
          <cell r="K42">
            <v>180</v>
          </cell>
          <cell r="L42">
            <v>45662</v>
          </cell>
          <cell r="M42">
            <v>1</v>
          </cell>
          <cell r="N42">
            <v>0.5</v>
          </cell>
        </row>
        <row r="43">
          <cell r="C43" t="str">
            <v>—————</v>
          </cell>
          <cell r="D43" t="str">
            <v>————</v>
          </cell>
          <cell r="E43" t="str">
            <v>————</v>
          </cell>
        </row>
        <row r="43">
          <cell r="G43" t="str">
            <v>————</v>
          </cell>
        </row>
        <row r="43">
          <cell r="J43">
            <v>70357.2</v>
          </cell>
          <cell r="K43">
            <v>43373.948</v>
          </cell>
          <cell r="L43" t="str">
            <v>————</v>
          </cell>
          <cell r="M43">
            <v>0.616482008948622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申报版"/>
      <sheetName val="3.9进度"/>
      <sheetName val="32"/>
      <sheetName val="下拉列表"/>
      <sheetName val="筛选分析-(列G) (计数)"/>
    </sheetNames>
    <sheetDataSet>
      <sheetData sheetId="0" refreshError="1">
        <row r="2">
          <cell r="C2" t="str">
            <v>万元</v>
          </cell>
          <cell r="D2" t="str">
            <v>制表单位：</v>
          </cell>
          <cell r="E2" t="str">
            <v>发改委（项目专班）</v>
          </cell>
        </row>
        <row r="3">
          <cell r="B3" t="str">
            <v>项目名称</v>
          </cell>
          <cell r="C3" t="str">
            <v>建筑规模</v>
          </cell>
          <cell r="D3" t="str">
            <v>项目性质</v>
          </cell>
          <cell r="E3" t="str">
            <v>项目主管</v>
          </cell>
          <cell r="F3" t="str">
            <v>计划开工日期</v>
          </cell>
          <cell r="G3" t="str">
            <v>进展情况综述</v>
          </cell>
          <cell r="H3" t="str">
            <v>施工许可证办理情况</v>
          </cell>
          <cell r="I3" t="str">
            <v>资金来源</v>
          </cell>
          <cell r="J3" t="str">
            <v>总投资</v>
          </cell>
          <cell r="K3" t="str">
            <v>到位资金</v>
          </cell>
          <cell r="L3" t="str">
            <v>资金到位时间</v>
          </cell>
          <cell r="M3" t="str">
            <v>资金到位率</v>
          </cell>
          <cell r="N3" t="str">
            <v>进度条</v>
          </cell>
          <cell r="O3" t="str">
            <v>备注</v>
          </cell>
        </row>
        <row r="4">
          <cell r="B4" t="str">
            <v>比如县茶曲乡河道治理工程</v>
          </cell>
          <cell r="C4" t="str">
            <v>铺设220毫米厚C30混凝土硬化路面661. 20平方米（道路总长46米、路面宽度最宽处24米、最窄处9米），安装成品车档20个、成品减速带11米、高3米C20毛石混凝土挡墙21. 23米、高1. 2米混凝土护栏49. 26米、高1. 2米金属栏杆5. 4米、含盖板砖砌排水沟81. 20米、菱形骨架护坡119. 61平方米、成品标识牌4个，实施土石方工程、拆除工程、室外强电工程等附属工程。</v>
          </cell>
          <cell r="D4" t="str">
            <v>计划新开工</v>
          </cell>
          <cell r="E4" t="str">
            <v>比如县农业农村和科技水利局</v>
          </cell>
          <cell r="F4">
            <v>45736</v>
          </cell>
          <cell r="G4" t="str">
            <v>完成招标，纳统入库自治审核中。</v>
          </cell>
        </row>
        <row r="4">
          <cell r="I4" t="str">
            <v>申请国家投资</v>
          </cell>
          <cell r="J4">
            <v>1660.26</v>
          </cell>
          <cell r="K4">
            <v>1660.26</v>
          </cell>
          <cell r="L4">
            <v>45505</v>
          </cell>
          <cell r="M4">
            <v>1</v>
          </cell>
          <cell r="N4">
            <v>1</v>
          </cell>
        </row>
        <row r="5">
          <cell r="B5" t="str">
            <v>那曲市比如“千万工程”（五个居委会基础设施提升工程）</v>
          </cell>
          <cell r="C5" t="str">
            <v>滨河路柳叶公园、双拥口袋公园、帐篷营地、城西环境整治</v>
          </cell>
          <cell r="D5" t="str">
            <v>计划新开工</v>
          </cell>
          <cell r="E5" t="str">
            <v>比如县住房和
城乡建设局</v>
          </cell>
          <cell r="F5">
            <v>45736</v>
          </cell>
          <cell r="G5" t="str">
            <v>完成招标，纳统入库自治审核中。</v>
          </cell>
          <cell r="H5" t="str">
            <v>完成</v>
          </cell>
          <cell r="I5" t="str">
            <v>援藏资金</v>
          </cell>
          <cell r="J5">
            <v>799.96</v>
          </cell>
          <cell r="K5">
            <v>581.59</v>
          </cell>
          <cell r="L5">
            <v>45461</v>
          </cell>
          <cell r="M5">
            <v>0.72702385119256</v>
          </cell>
          <cell r="N5">
            <v>1</v>
          </cell>
        </row>
        <row r="6">
          <cell r="B6" t="str">
            <v>比如县多然中桥改造工程</v>
          </cell>
          <cell r="C6" t="str">
            <v>桥梁全长66.08米</v>
          </cell>
          <cell r="D6" t="str">
            <v>计划新开工</v>
          </cell>
          <cell r="E6" t="str">
            <v>比如县交通运输局</v>
          </cell>
          <cell r="F6">
            <v>45767</v>
          </cell>
          <cell r="G6" t="str">
            <v>完成招标，纳统入库自治审核中。</v>
          </cell>
        </row>
        <row r="6">
          <cell r="I6" t="str">
            <v>援藏资金</v>
          </cell>
          <cell r="J6">
            <v>1004.57</v>
          </cell>
          <cell r="K6">
            <v>1004.57</v>
          </cell>
          <cell r="L6">
            <v>45458</v>
          </cell>
          <cell r="M6">
            <v>0</v>
          </cell>
          <cell r="N6">
            <v>1</v>
          </cell>
        </row>
        <row r="7">
          <cell r="B7" t="str">
            <v>西藏娜若重要湿地保护与修复项目</v>
          </cell>
          <cell r="C7" t="str">
            <v>湿地保护与修复工程，包括聘用管护人员、购置巡护设备、湿地生态修复、边界标识、湿地管理系统开发、湿地监控系统建设。</v>
          </cell>
          <cell r="D7" t="str">
            <v>计划新开工</v>
          </cell>
          <cell r="E7" t="str">
            <v>自然资源局</v>
          </cell>
          <cell r="F7">
            <v>45767</v>
          </cell>
          <cell r="G7" t="str">
            <v>完成招标，纳统入库自治审核中。</v>
          </cell>
          <cell r="H7" t="str">
            <v>无需办理</v>
          </cell>
          <cell r="I7" t="str">
            <v>中央财政林业草原生态保护回复资金</v>
          </cell>
          <cell r="J7">
            <v>1420</v>
          </cell>
          <cell r="K7">
            <v>1420</v>
          </cell>
          <cell r="L7">
            <v>45505</v>
          </cell>
          <cell r="M7">
            <v>1</v>
          </cell>
          <cell r="N7">
            <v>1</v>
          </cell>
        </row>
        <row r="8">
          <cell r="B8" t="str">
            <v>比如县红色水泥桥、1号水泥桥改造工程</v>
          </cell>
          <cell r="C8" t="str">
            <v>比如县红色水泥桥（新建桥梁上部结构（1-13m预应力混凝土简支空心板）、下部结构和附属工程、标志标牌等，桥梁全长20.02m），1号水泥桥改造工程（新建桥梁上部结构（1-10m普通钢筋砼现浇梁板）、下部结构和附属工程、标志标牌等，桥梁全长20m）</v>
          </cell>
          <cell r="D8" t="str">
            <v>计划新开工</v>
          </cell>
          <cell r="E8" t="str">
            <v>比如县交通运输局</v>
          </cell>
          <cell r="F8">
            <v>45736</v>
          </cell>
          <cell r="G8" t="str">
            <v>完成招标，纳统入库自治审核中。</v>
          </cell>
        </row>
        <row r="8">
          <cell r="I8" t="str">
            <v>2024年车辆购置税收入补助地方资金</v>
          </cell>
          <cell r="J8">
            <v>642</v>
          </cell>
          <cell r="K8">
            <v>642</v>
          </cell>
          <cell r="L8">
            <v>45458</v>
          </cell>
          <cell r="M8">
            <v>1</v>
          </cell>
          <cell r="N8">
            <v>1</v>
          </cell>
        </row>
        <row r="9">
          <cell r="B9" t="str">
            <v>比如县中小学、幼儿园基础设施及附属配套提升改造项目</v>
          </cell>
          <cell r="C9" t="str">
            <v>建设白嘎乡幼儿园周转房2326.36平方米、第二小学医务室改造88.93平方米、第二中学医务室改造218.36平方米、设备工器具购置以及其他相关配套工程。</v>
          </cell>
          <cell r="D9" t="str">
            <v>计划新开工</v>
          </cell>
          <cell r="E9" t="str">
            <v>比如县教育局</v>
          </cell>
          <cell r="F9">
            <v>45736</v>
          </cell>
          <cell r="G9" t="str">
            <v>正在办理施工许可证</v>
          </cell>
        </row>
        <row r="9">
          <cell r="I9" t="str">
            <v>援藏计划外</v>
          </cell>
          <cell r="J9">
            <v>1000</v>
          </cell>
          <cell r="K9">
            <v>1000</v>
          </cell>
          <cell r="L9">
            <v>45635</v>
          </cell>
          <cell r="M9">
            <v>1</v>
          </cell>
          <cell r="N9">
            <v>1</v>
          </cell>
        </row>
        <row r="10">
          <cell r="B10" t="str">
            <v>达塘乡小学改扩建供暖项目</v>
          </cell>
          <cell r="C10" t="str">
            <v>供暖面积9540㎡</v>
          </cell>
          <cell r="D10" t="str">
            <v>计划新开工</v>
          </cell>
          <cell r="E10" t="str">
            <v>比如县教育局</v>
          </cell>
          <cell r="F10">
            <v>45767</v>
          </cell>
          <cell r="G10" t="str">
            <v>咨询公司正在调整估算。</v>
          </cell>
        </row>
        <row r="10">
          <cell r="I10" t="str">
            <v>国家投资</v>
          </cell>
          <cell r="J10">
            <v>702</v>
          </cell>
          <cell r="K10">
            <v>702</v>
          </cell>
          <cell r="L10">
            <v>45653</v>
          </cell>
          <cell r="M10">
            <v>1</v>
          </cell>
          <cell r="N10">
            <v>1</v>
          </cell>
        </row>
        <row r="11">
          <cell r="B11" t="str">
            <v>夏曲镇第二小学供暖项目</v>
          </cell>
          <cell r="C11" t="str">
            <v>供暖面积25800㎡</v>
          </cell>
          <cell r="D11" t="str">
            <v>计划新开工</v>
          </cell>
          <cell r="E11" t="str">
            <v>比如县教育局</v>
          </cell>
          <cell r="F11">
            <v>45767</v>
          </cell>
          <cell r="G11" t="str">
            <v>初设批复请示中，施工图同步审核。</v>
          </cell>
        </row>
        <row r="11">
          <cell r="I11" t="str">
            <v>国家投资</v>
          </cell>
          <cell r="J11">
            <v>1898</v>
          </cell>
          <cell r="K11">
            <v>1898</v>
          </cell>
          <cell r="L11">
            <v>45653</v>
          </cell>
          <cell r="M11">
            <v>1</v>
          </cell>
          <cell r="N11">
            <v>1</v>
          </cell>
        </row>
        <row r="12">
          <cell r="B12" t="str">
            <v>那曲市比如“千万工程”比如县比如镇五个居委会道路提升项目（比如南路）</v>
          </cell>
          <cell r="C12" t="str">
            <v>新建道路总长185.546m及附属</v>
          </cell>
          <cell r="D12" t="str">
            <v>计划新开工</v>
          </cell>
          <cell r="E12" t="str">
            <v>比如县住房和
城乡建设局</v>
          </cell>
          <cell r="F12">
            <v>45736</v>
          </cell>
          <cell r="G12" t="str">
            <v>3月20日开工</v>
          </cell>
          <cell r="H12" t="str">
            <v>完成</v>
          </cell>
          <cell r="I12" t="str">
            <v>援藏资金</v>
          </cell>
          <cell r="J12">
            <v>399.85</v>
          </cell>
          <cell r="K12">
            <v>399.85</v>
          </cell>
          <cell r="L12">
            <v>45461</v>
          </cell>
          <cell r="M12">
            <v>1</v>
          </cell>
          <cell r="N12" t="e">
            <v>#N/A</v>
          </cell>
        </row>
        <row r="13">
          <cell r="B13" t="str">
            <v>那曲市比如“千万工程”比如县比如镇五个居委会道路提升项目（宁波北路）</v>
          </cell>
          <cell r="C13" t="str">
            <v>新建道路总长167.718m及附属</v>
          </cell>
          <cell r="D13" t="str">
            <v>计划新开工</v>
          </cell>
          <cell r="E13" t="str">
            <v>比如县住房和
城乡建设局</v>
          </cell>
          <cell r="F13">
            <v>45736</v>
          </cell>
          <cell r="G13" t="str">
            <v>3月20日开工</v>
          </cell>
          <cell r="H13" t="str">
            <v>完成</v>
          </cell>
          <cell r="I13" t="str">
            <v>援藏资金</v>
          </cell>
          <cell r="J13">
            <v>443.9</v>
          </cell>
          <cell r="K13">
            <v>443.9</v>
          </cell>
          <cell r="L13">
            <v>45461</v>
          </cell>
          <cell r="M13">
            <v>1</v>
          </cell>
          <cell r="N13" t="e">
            <v>#N/A</v>
          </cell>
        </row>
        <row r="14">
          <cell r="B14" t="str">
            <v>比如县生活垃圾分拣场建设项目</v>
          </cell>
          <cell r="C14" t="str">
            <v>新建总晾晒场为4530平方米生活垃圾分拣场1座，日处理规模7.5吨/天。主要建设内容包括垃圾分拣场、管理用房、调节池以及附属工程。垃圾分拣场含C30片石混凝土垃圾坝276.44米、导气石笼4座、铁艺大门1樘、截洪沟138.50米、渗沥液导排盲沟85.20米、防飞散网276.44米、地下水监测井5座以及防渗工程、土方工程、渗滤液回喷回灌系统、临时道路等；建设管理用房24.35平方米、调节池134.40平方米；购置安装附属设施设备，实施相关附属工程。</v>
          </cell>
          <cell r="D14" t="str">
            <v>计划新开工</v>
          </cell>
          <cell r="E14" t="str">
            <v>比如县住房和
城乡建设局</v>
          </cell>
          <cell r="F14">
            <v>45736</v>
          </cell>
          <cell r="G14" t="str">
            <v>3月20日开工</v>
          </cell>
        </row>
        <row r="14">
          <cell r="I14" t="str">
            <v>财政统筹解决</v>
          </cell>
          <cell r="J14">
            <v>1121</v>
          </cell>
          <cell r="K14">
            <v>1121</v>
          </cell>
          <cell r="L14">
            <v>45536</v>
          </cell>
          <cell r="M14">
            <v>1</v>
          </cell>
          <cell r="N14" t="e">
            <v>#N/A</v>
          </cell>
          <cell r="O14" t="str">
            <v>EPC模式</v>
          </cell>
        </row>
        <row r="15">
          <cell r="B15" t="str">
            <v>夏曲镇幸福院</v>
          </cell>
          <cell r="C15" t="str">
            <v>夏曲镇幸福院</v>
          </cell>
          <cell r="D15" t="str">
            <v>计划新开工</v>
          </cell>
          <cell r="E15" t="str">
            <v>比如县民政和
退役军人事务局</v>
          </cell>
          <cell r="F15">
            <v>45767</v>
          </cell>
          <cell r="G15" t="str">
            <v>正在签订招标代理合同，计划3月17日发布招标公告。</v>
          </cell>
        </row>
        <row r="15">
          <cell r="I15" t="str">
            <v>国家投资</v>
          </cell>
          <cell r="J15">
            <v>300</v>
          </cell>
          <cell r="K15">
            <v>300</v>
          </cell>
          <cell r="L15">
            <v>45662</v>
          </cell>
          <cell r="M15">
            <v>1</v>
          </cell>
          <cell r="N15">
            <v>0.8</v>
          </cell>
          <cell r="O15" t="str">
            <v>初代可</v>
          </cell>
        </row>
        <row r="16">
          <cell r="B16" t="str">
            <v>比如县绿色游牧帐篷工程项目</v>
          </cell>
          <cell r="C16" t="str">
            <v>按照2.5万元/座的标准，2025年为游牧户配备游牧帐篷、多功能播放器、光伏发电设备，建设44座。
可行性、必要性：符合政策支持范围；群众接受度高，群众基础可行；计划10个乡镇实施示范点44座。</v>
          </cell>
          <cell r="D16" t="str">
            <v>计划新开工</v>
          </cell>
          <cell r="E16" t="str">
            <v>比如县农业农村和科技水利局</v>
          </cell>
          <cell r="F16">
            <v>45736</v>
          </cell>
          <cell r="G16" t="str">
            <v>完成前期，待市级审核方案。</v>
          </cell>
        </row>
        <row r="16">
          <cell r="I16" t="str">
            <v>国家投资</v>
          </cell>
          <cell r="J16">
            <v>110</v>
          </cell>
          <cell r="K16">
            <v>110</v>
          </cell>
          <cell r="L16">
            <v>45662</v>
          </cell>
          <cell r="M16">
            <v>1</v>
          </cell>
          <cell r="N16">
            <v>0.31</v>
          </cell>
        </row>
        <row r="17">
          <cell r="B17" t="str">
            <v>那曲市比如县筑牢中华民族共同体意识宣传长廊建设项目</v>
          </cell>
          <cell r="C17" t="str">
            <v>在县内实施筑牢中华民族共同体意识宣传长廊建设</v>
          </cell>
          <cell r="D17" t="str">
            <v>计划新开工</v>
          </cell>
          <cell r="E17" t="str">
            <v>县委统战部</v>
          </cell>
          <cell r="F17">
            <v>45767</v>
          </cell>
          <cell r="G17" t="str">
            <v>3月20日开工</v>
          </cell>
        </row>
        <row r="17">
          <cell r="I17" t="str">
            <v>援藏计划外</v>
          </cell>
          <cell r="J17">
            <v>197</v>
          </cell>
          <cell r="K17">
            <v>197</v>
          </cell>
          <cell r="L17">
            <v>45505</v>
          </cell>
          <cell r="M17">
            <v>1</v>
          </cell>
          <cell r="N17">
            <v>1</v>
          </cell>
        </row>
        <row r="18">
          <cell r="B18" t="str">
            <v>比如县人民医院配电房改造项目</v>
          </cell>
          <cell r="C18" t="str">
            <v>新建柴油发电机房88.82㎡，原动力配电柜拆除27个、室外电器工程1项，设备及工器具购置包括低压柜铜母排36m，GGS进线柜2个、GGS无功补偿柜2个、GGS双电源切换柜4个，GGS低压出现柜19个，在线式双变换高频UPS主机及电池组4台，设备安装及其相关附属工程。</v>
          </cell>
          <cell r="D18" t="str">
            <v>计划新开工</v>
          </cell>
          <cell r="E18" t="str">
            <v>比如县
卫生健康委员会</v>
          </cell>
          <cell r="F18">
            <v>45736</v>
          </cell>
          <cell r="G18" t="str">
            <v>完成招标，已签订施工合同，待本级财政资金到位后立即开工。</v>
          </cell>
        </row>
        <row r="18">
          <cell r="I18" t="str">
            <v>援藏计划外100万元
县级配套资金100万元
县人民医院77.77万元</v>
          </cell>
          <cell r="J18">
            <v>277.77</v>
          </cell>
          <cell r="K18">
            <v>277.77</v>
          </cell>
          <cell r="L18">
            <v>45635</v>
          </cell>
          <cell r="M18">
            <v>1</v>
          </cell>
          <cell r="N18">
            <v>1</v>
          </cell>
        </row>
        <row r="19">
          <cell r="B19" t="str">
            <v>那曲市比如县“两山”理论实践区（土地污染防治与科普示范点）</v>
          </cell>
          <cell r="C19" t="str">
            <v>建设藏药实验基地4156平方米、“两山”理论研学科普基地529.15平方米，实施“两山”理论研学科普基地装饰、布展415.35平方米，实施土壤重构、植被重建、挂网喷播等工程，实施土壤质量、地下水、中药质量监测管护以及复垦管护工程，实施排水沟362米、生产路952米（透水混凝土路面宽2米）等配套工程。</v>
          </cell>
          <cell r="D19" t="str">
            <v>计划新开工</v>
          </cell>
          <cell r="E19" t="str">
            <v>生态环境局
比如县分局</v>
          </cell>
          <cell r="F19">
            <v>45767</v>
          </cell>
          <cell r="G19" t="str">
            <v>3月20日开工</v>
          </cell>
        </row>
        <row r="19">
          <cell r="I19" t="str">
            <v>国家投资</v>
          </cell>
          <cell r="J19">
            <v>2470.86</v>
          </cell>
          <cell r="K19">
            <v>986.86</v>
          </cell>
          <cell r="L19">
            <v>45273</v>
          </cell>
          <cell r="M19">
            <v>0.3944</v>
          </cell>
          <cell r="N19">
            <v>1</v>
          </cell>
          <cell r="O19" t="str">
            <v>EPC模式</v>
          </cell>
        </row>
        <row r="20">
          <cell r="B20" t="str">
            <v>比如县恰则乡底吾达村人居环境整治项目</v>
          </cell>
          <cell r="C20" t="str">
            <v>新建1-6号路道路硬化3.7公里，新建混凝土桥梁一座 、排水沟2.1公里、公共卫生间1座、购置路灯78盏、垃圾桶24组及其他附属设施。  </v>
          </cell>
          <cell r="D20" t="str">
            <v>计划新开工</v>
          </cell>
          <cell r="E20" t="str">
            <v>比如县农业农村和科技水利局</v>
          </cell>
          <cell r="F20">
            <v>45736</v>
          </cell>
          <cell r="G20" t="str">
            <v>招标公告已发布，2025年4月2日开标。</v>
          </cell>
        </row>
        <row r="20">
          <cell r="I20" t="str">
            <v>国家投资</v>
          </cell>
          <cell r="J20">
            <v>1375.7</v>
          </cell>
          <cell r="K20">
            <v>952.5</v>
          </cell>
          <cell r="L20">
            <v>45662</v>
          </cell>
          <cell r="M20">
            <v>1</v>
          </cell>
          <cell r="N20">
            <v>1</v>
          </cell>
        </row>
        <row r="21">
          <cell r="B21" t="str">
            <v>比如县布曲河道治理工程</v>
          </cell>
          <cell r="C21" t="str">
            <v>治理河道总长3580M,新建防洪堤3238.20m，河道治理清淤496.78M新建沉砂池1座</v>
          </cell>
          <cell r="D21" t="str">
            <v>计划新开工</v>
          </cell>
          <cell r="E21" t="str">
            <v>比如县农业农村和科技水利局</v>
          </cell>
          <cell r="F21">
            <v>45736</v>
          </cell>
          <cell r="G21" t="str">
            <v>因项目法人问题，招标方案报批未成功。</v>
          </cell>
        </row>
        <row r="21">
          <cell r="I21" t="str">
            <v>国家投资</v>
          </cell>
          <cell r="J21">
            <v>1818.03</v>
          </cell>
          <cell r="K21">
            <v>1410.77</v>
          </cell>
          <cell r="L21">
            <v>45662</v>
          </cell>
          <cell r="M21">
            <v>1</v>
          </cell>
          <cell r="N21">
            <v>0.83</v>
          </cell>
        </row>
        <row r="22">
          <cell r="B22" t="str">
            <v>比如县温室大棚提升改造项目</v>
          </cell>
          <cell r="C22" t="str">
            <v>项目主要建设内容为单体房屋改造361.68㎡，大棚顶薄膜更换71185.59㎡，大棚顶卷膜机更换53个，强电工程1502.7m，及设备及工器具购置等。  </v>
          </cell>
          <cell r="D22" t="str">
            <v>计划新开工</v>
          </cell>
          <cell r="E22" t="str">
            <v>比如县农业农村和科技水利局</v>
          </cell>
          <cell r="F22">
            <v>45736</v>
          </cell>
          <cell r="G22" t="str">
            <v>3月11日开标，中标候选公示期。</v>
          </cell>
        </row>
        <row r="22">
          <cell r="I22" t="str">
            <v>国家投资</v>
          </cell>
          <cell r="J22">
            <v>219.1</v>
          </cell>
          <cell r="K22">
            <v>207.78</v>
          </cell>
          <cell r="L22">
            <v>45662</v>
          </cell>
          <cell r="M22">
            <v>1</v>
          </cell>
          <cell r="N22">
            <v>1</v>
          </cell>
        </row>
        <row r="23">
          <cell r="B23" t="str">
            <v>比如县比如镇擦隆村供水改造项目</v>
          </cell>
          <cell r="C23" t="str">
            <v>新建蓄水池、25m³管道开挖1535米及附属设施 </v>
          </cell>
          <cell r="D23" t="str">
            <v>计划新开工</v>
          </cell>
          <cell r="E23" t="str">
            <v>比如县农业农村和科技水利局</v>
          </cell>
          <cell r="F23">
            <v>45736</v>
          </cell>
          <cell r="G23" t="str">
            <v>招标公告已发布，2025年3月17日开标。</v>
          </cell>
        </row>
        <row r="23">
          <cell r="I23" t="str">
            <v>国家投资</v>
          </cell>
          <cell r="J23">
            <v>139.56</v>
          </cell>
          <cell r="K23">
            <v>139.56</v>
          </cell>
          <cell r="L23">
            <v>45662</v>
          </cell>
          <cell r="M23">
            <v>1</v>
          </cell>
          <cell r="N23">
            <v>0.833333333333333</v>
          </cell>
        </row>
        <row r="24">
          <cell r="B24" t="str">
            <v>比如县玉贡、萨玛村温室大棚水电改造项目</v>
          </cell>
          <cell r="C24" t="str">
            <v>项目主要建设内容为1、 玉贡村新建圆形水井3座，敷设给水管道4679.4m；萨玛村新建圆形水井2座，敷设给水管道1544.3m。 2、 玉贡村大棚强电工程10530.83m，道路破除及恢复768.56㎡等。  </v>
          </cell>
          <cell r="D24" t="str">
            <v>计划新开工</v>
          </cell>
          <cell r="E24" t="str">
            <v>比如县农业农村和科技水利局</v>
          </cell>
          <cell r="F24">
            <v>45736</v>
          </cell>
          <cell r="G24" t="str">
            <v>招标公告已发布，2025年3月27日开标。</v>
          </cell>
        </row>
        <row r="24">
          <cell r="I24" t="str">
            <v>国家投资</v>
          </cell>
          <cell r="J24">
            <v>644.26</v>
          </cell>
          <cell r="K24">
            <v>614.27</v>
          </cell>
          <cell r="L24">
            <v>45662</v>
          </cell>
          <cell r="M24">
            <v>1</v>
          </cell>
          <cell r="N24">
            <v>0.833333333333333</v>
          </cell>
        </row>
        <row r="25">
          <cell r="B25" t="str">
            <v>比如县易地搬迁小区附属改造项目</v>
          </cell>
          <cell r="C25" t="str">
            <v>易地搬迁小区排水管网改造、消防水改造及附属设施。</v>
          </cell>
          <cell r="D25" t="str">
            <v>计划新开工</v>
          </cell>
          <cell r="E25" t="str">
            <v>比如县农业农村和科技水利局</v>
          </cell>
          <cell r="F25">
            <v>45736</v>
          </cell>
          <cell r="G25" t="str">
            <v>3月5日开标，计划3月17日签订施工合同。</v>
          </cell>
        </row>
        <row r="25">
          <cell r="I25" t="str">
            <v>国家投资</v>
          </cell>
          <cell r="J25">
            <v>353.23</v>
          </cell>
          <cell r="K25">
            <v>336.72</v>
          </cell>
          <cell r="L25">
            <v>45662</v>
          </cell>
          <cell r="M25">
            <v>1</v>
          </cell>
          <cell r="N25">
            <v>1</v>
          </cell>
        </row>
        <row r="26">
          <cell r="B26" t="str">
            <v>比如县易地搬迁小区基础设施提升改造项目</v>
          </cell>
          <cell r="C26" t="str">
            <v>新建易地搬迁储物房7个及排水沟改造项目  </v>
          </cell>
          <cell r="D26" t="str">
            <v>计划新开工</v>
          </cell>
          <cell r="E26" t="str">
            <v>比如县农业农村和科技水利局</v>
          </cell>
          <cell r="F26">
            <v>45736</v>
          </cell>
          <cell r="G26" t="str">
            <v>3月5日开标，计划3月17日签订施工合同。</v>
          </cell>
        </row>
        <row r="26">
          <cell r="I26" t="str">
            <v>国家投资</v>
          </cell>
          <cell r="J26">
            <v>351.56</v>
          </cell>
          <cell r="K26">
            <v>343.71</v>
          </cell>
          <cell r="L26">
            <v>45662</v>
          </cell>
          <cell r="M26">
            <v>1</v>
          </cell>
          <cell r="N26">
            <v>1</v>
          </cell>
        </row>
        <row r="27">
          <cell r="B27" t="str">
            <v>比如县茶曲乡塔果村人居环境整治项目</v>
          </cell>
          <cell r="C27" t="str">
            <v>该项目主要对附属工程进行建设。其中，建设垃圾房104.86㎡，附属工程包括村庄道路（含院坝）8525.00㎡、人行道645.00㎡、室外门前硬化50.00㎡、道路边沟1228.00m、路缘石391.00m、太阳能路灯65盏、钢带增强PE螺旋波纹管（DN300）612.00m、PVC-U排水管（DE200）144.00m、砖砌体平算式单算雨水口53个、雨水检查井28座、室外强电工程1项。</v>
          </cell>
          <cell r="D27" t="str">
            <v>计划新开工</v>
          </cell>
          <cell r="E27" t="str">
            <v>比如县农业农村和科技水利局</v>
          </cell>
          <cell r="F27">
            <v>45736</v>
          </cell>
          <cell r="G27" t="str">
            <v>3月11日开标，中标候选公示期。</v>
          </cell>
        </row>
        <row r="27">
          <cell r="I27" t="str">
            <v>国家投资</v>
          </cell>
          <cell r="J27">
            <v>402.22</v>
          </cell>
          <cell r="K27">
            <v>374</v>
          </cell>
          <cell r="L27">
            <v>45662</v>
          </cell>
          <cell r="M27">
            <v>1</v>
          </cell>
          <cell r="N27">
            <v>1</v>
          </cell>
        </row>
        <row r="28">
          <cell r="B28" t="str">
            <v>比如县乡村振兴产业扶持项目（芜根饮料厂建设）</v>
          </cell>
          <cell r="C28" t="str">
            <v>本项目总用地面积为16427.58平方米，新建厂房3923.10平方米，新建综合楼918.06平方米，阳光大棚1718.21平方米，地下设备用房面积为443.88平方米。项目另涉及室外附属工程。</v>
          </cell>
          <cell r="D28" t="str">
            <v>计划新开工</v>
          </cell>
          <cell r="E28" t="str">
            <v>经信商务局</v>
          </cell>
          <cell r="F28">
            <v>45767</v>
          </cell>
          <cell r="G28" t="str">
            <v>招标公告已发布，3月18日开标。</v>
          </cell>
        </row>
        <row r="28">
          <cell r="I28" t="str">
            <v>援藏资金</v>
          </cell>
          <cell r="J28">
            <v>3153</v>
          </cell>
          <cell r="K28">
            <v>0</v>
          </cell>
          <cell r="L28" t="str">
            <v>尚未到位</v>
          </cell>
          <cell r="M28">
            <v>0</v>
          </cell>
          <cell r="N28">
            <v>0.833333333333333</v>
          </cell>
        </row>
        <row r="29">
          <cell r="B29" t="str">
            <v>比如县茶曲乡郭那村人居环境建设项目</v>
          </cell>
          <cell r="C29" t="str">
            <v>新建室外旱厕52.92㎡（共2栋，单栋建筑面积26.46㎡），以及附属总平工程；新建道路长度3446.905m，其中支路5条，长度2693.324m，巷路4条，长度753.581m。</v>
          </cell>
          <cell r="D29" t="str">
            <v>计划新开工</v>
          </cell>
          <cell r="E29" t="str">
            <v>比如县农业农村和科技水利局</v>
          </cell>
          <cell r="F29">
            <v>45736</v>
          </cell>
          <cell r="G29" t="str">
            <v>招标公告已发布，3月20日开标</v>
          </cell>
        </row>
        <row r="29">
          <cell r="I29" t="str">
            <v>国家投资</v>
          </cell>
          <cell r="J29">
            <v>958.73</v>
          </cell>
          <cell r="K29">
            <v>917.06</v>
          </cell>
          <cell r="L29">
            <v>45662</v>
          </cell>
          <cell r="M29">
            <v>1</v>
          </cell>
          <cell r="N29">
            <v>0.833333333333333</v>
          </cell>
        </row>
        <row r="30">
          <cell r="B30" t="str">
            <v>比如县扎拉乡桑布村人居环境整治项目</v>
          </cell>
          <cell r="C30" t="str">
            <v>该项目主要建设内容为定居点1和定居点2。定居点1新建旱厕（共1栋，单栋建筑面积26.46㎡），供水房82.01㎡，垃圾桶50个，机井1座，供水房室外电气1项，入户硬化4624.24㎡；道路工程包括土石方工程（挖方4726.00㎡、填方1654.00㎡、弃方3072.00㎡）；混凝土道路（支路）9025.64㎡；挖出旧路面760.00㎡；盖板边沟2836.00m；单柱式标志牌7套；钢筋混凝土盖板涵10.00m；照明工程包括太阳能路灯56盏，定居点2新建旱（共2栋，单栋建筑面积26.46㎡），供水房82.01㎡，垃圾桶16个，机井1座，供水房室外电气1项，入户硬化1580.46㎡；道路工程包括土石方工程（挖方642.00㎡、填方225.00㎡、弃方417.00㎡）；混凝土道路（支路）1347.59㎡；挖出旧路面760.00㎡；盖板边沟384.00m；照明工程包括太阳能路灯9盏。</v>
          </cell>
          <cell r="D30" t="str">
            <v>计划新开工</v>
          </cell>
          <cell r="E30" t="str">
            <v>比如县农业农村和科技水利局</v>
          </cell>
          <cell r="F30">
            <v>45736</v>
          </cell>
          <cell r="G30" t="str">
            <v>招标公告已发布，3月20日开标</v>
          </cell>
        </row>
        <row r="30">
          <cell r="I30" t="str">
            <v>国家投资</v>
          </cell>
          <cell r="J30">
            <v>1061.35</v>
          </cell>
          <cell r="K30">
            <v>914.6</v>
          </cell>
          <cell r="L30">
            <v>45662</v>
          </cell>
          <cell r="M30">
            <v>1</v>
          </cell>
          <cell r="N30">
            <v>0.833333333333333</v>
          </cell>
        </row>
        <row r="31">
          <cell r="B31" t="str">
            <v>比如县羊秀乡朵给村人居环境整治项目</v>
          </cell>
          <cell r="C31" t="str">
            <v>道路工程：路基18985.82㎡、路面工程16264.82㎡、盖板沟4469米、钢筋混泥土承插管111米、旱厕2个（64.48㎡）购置75盏路灯、13个垃圾桶及附属设施。 </v>
          </cell>
          <cell r="D31" t="str">
            <v>计划新开工</v>
          </cell>
          <cell r="E31" t="str">
            <v>比如县农业农村和科技水利局</v>
          </cell>
          <cell r="F31">
            <v>45736</v>
          </cell>
          <cell r="G31" t="str">
            <v>招标公告已发布，3月20日开标</v>
          </cell>
        </row>
        <row r="31">
          <cell r="I31" t="str">
            <v>国家投资</v>
          </cell>
          <cell r="J31">
            <v>1429.59</v>
          </cell>
          <cell r="K31">
            <v>1050.5</v>
          </cell>
          <cell r="L31">
            <v>45662</v>
          </cell>
          <cell r="M31">
            <v>1</v>
          </cell>
          <cell r="N31">
            <v>0.833333333333333</v>
          </cell>
        </row>
        <row r="32">
          <cell r="B32" t="str">
            <v>比如县良曲乡吉日村人居环境整治项目</v>
          </cell>
          <cell r="C32" t="str">
            <v>道路硬化5160.99㎡、改建预应力混凝土桥1座，购置安装相关设施设备以及其他附属工程。</v>
          </cell>
          <cell r="D32" t="str">
            <v>计划新开工</v>
          </cell>
          <cell r="E32" t="str">
            <v>比如县农业农村和科技水利局</v>
          </cell>
          <cell r="F32">
            <v>45736</v>
          </cell>
          <cell r="G32" t="str">
            <v>招标公告已发布，3月21日开标。</v>
          </cell>
        </row>
        <row r="32">
          <cell r="I32" t="str">
            <v>国家投资</v>
          </cell>
          <cell r="J32">
            <v>662.15</v>
          </cell>
          <cell r="K32">
            <v>645.67</v>
          </cell>
          <cell r="L32">
            <v>45662</v>
          </cell>
          <cell r="M32">
            <v>1</v>
          </cell>
          <cell r="N32">
            <v>0.833333333333333</v>
          </cell>
        </row>
        <row r="33">
          <cell r="B33" t="str">
            <v>那曲市比如县比如镇迦然村人居环境建设项目</v>
          </cell>
          <cell r="C33" t="str">
            <v>建设1#供水房82.01㎡，2#供水房82.01㎡，1#室外厕所26.46㎡，2#室外厕所26.46㎡，附属工程包括垃圾桶26个、机井2座、室外给排水1项、室外电气1项，道路工程包括道路土石方工程1项、新建道路4484.69㎡、涵洞22.00m、边沟1045.00m、单柱式标志标牌6个、减速带38.00m、波形护栏276.00m、人行道路硬化1756.20㎡。  </v>
          </cell>
          <cell r="D33" t="str">
            <v>计划新开工</v>
          </cell>
          <cell r="E33" t="str">
            <v>比如县农业农村和科技水利局</v>
          </cell>
          <cell r="F33">
            <v>45736</v>
          </cell>
          <cell r="G33" t="str">
            <v>招标公告已发布，3月21日开标。</v>
          </cell>
        </row>
        <row r="33">
          <cell r="I33" t="str">
            <v>国家投资</v>
          </cell>
          <cell r="J33">
            <v>645.08</v>
          </cell>
          <cell r="K33">
            <v>628.85</v>
          </cell>
          <cell r="L33">
            <v>45662</v>
          </cell>
          <cell r="M33">
            <v>1</v>
          </cell>
          <cell r="N33">
            <v>0.833333333333333</v>
          </cell>
        </row>
        <row r="34">
          <cell r="B34" t="str">
            <v>比如县达塘乡玛擦村乡村振兴示范附属提升项目</v>
          </cell>
          <cell r="C34" t="str">
            <v>达塘乡玛擦村实施村内道路硬化2479.74平方米（含行政村1046.16平方米、自然村1433.58平方米）；在行政村新建盖板排水沟101.03米、无盖排水沟42.89、蓄水池1座，排水沟清淤50米；在自然村新建盖板排水沟119.24米、无盖排水沟659.74米、过路涵洞29.5米；实施相关附属工程</v>
          </cell>
          <cell r="D34" t="str">
            <v>计划新开工</v>
          </cell>
          <cell r="E34" t="str">
            <v>比如县农业农村和科技水利局</v>
          </cell>
          <cell r="F34">
            <v>45736</v>
          </cell>
          <cell r="G34" t="str">
            <v>3月11日开标，中标候选公示期。</v>
          </cell>
        </row>
        <row r="34">
          <cell r="I34" t="str">
            <v>国家投资</v>
          </cell>
          <cell r="J34">
            <v>168.58</v>
          </cell>
          <cell r="K34">
            <v>162.34</v>
          </cell>
          <cell r="L34">
            <v>45662</v>
          </cell>
          <cell r="M34">
            <v>1</v>
          </cell>
          <cell r="N34">
            <v>1</v>
          </cell>
        </row>
        <row r="35">
          <cell r="B35" t="str">
            <v>比如县察挡自然村怒江大桥改造工程</v>
          </cell>
          <cell r="C35" t="str">
            <v>新建桥梁上部结构（5-20预应力混凝土T梁）、下部结构和附属工程、标志标牌等，桥梁全长100.88m。</v>
          </cell>
          <cell r="D35" t="str">
            <v>计划新开工</v>
          </cell>
          <cell r="E35" t="str">
            <v>比如县交通运输局</v>
          </cell>
          <cell r="F35">
            <v>45736</v>
          </cell>
          <cell r="G35" t="str">
            <v>招标公告已发布，计划3月20日开标。</v>
          </cell>
        </row>
        <row r="35">
          <cell r="I35" t="str">
            <v>2024年车辆购置税收入补助地方资金</v>
          </cell>
          <cell r="J35">
            <v>1122</v>
          </cell>
          <cell r="K35">
            <v>1122</v>
          </cell>
          <cell r="L35">
            <v>45458</v>
          </cell>
          <cell r="M35">
            <v>1</v>
          </cell>
          <cell r="N35">
            <v>0.833333333333333</v>
          </cell>
        </row>
        <row r="36">
          <cell r="B36" t="str">
            <v>G558线（白嘎乡入口）至扎西隆村公路改建工程</v>
          </cell>
          <cell r="C36" t="str">
            <v>（一）该工程位于比如县境内。路线全长72. 942公里。分为一条主线和一条支线，其中主线全长66. 445公里，主线起点位于G558线K150+700处，途径贡定村，终点位于比如县白嘎乡扎西隆村；支线全长6. 497公里，支线起点位于主线K56+538处，终点位于塘巴村村委会。本项目的实施解决了比如县白嘎乡扎西隆村、巴尔瓦村、贡定村、塘巴村通畅问题。</v>
          </cell>
          <cell r="D36" t="str">
            <v>计划新开工</v>
          </cell>
          <cell r="E36" t="str">
            <v>比如县交通运输局</v>
          </cell>
          <cell r="F36">
            <v>45736</v>
          </cell>
          <cell r="G36" t="str">
            <v>招标公告已发布，计划3月20日开标。</v>
          </cell>
        </row>
        <row r="36">
          <cell r="I36" t="str">
            <v>车购税以奖代补资金</v>
          </cell>
          <cell r="J36">
            <v>30023</v>
          </cell>
          <cell r="K36">
            <v>14266.118</v>
          </cell>
          <cell r="L36">
            <v>45590</v>
          </cell>
          <cell r="M36">
            <v>0.432306606060606</v>
          </cell>
          <cell r="N36">
            <v>0.833333333333333</v>
          </cell>
        </row>
        <row r="37">
          <cell r="B37" t="str">
            <v>比如县茶曲乡多硕卡村人居环境整治项目</v>
          </cell>
          <cell r="C37" t="str">
            <v>项目的建设内容包括旱厕、供水房、附属工程、道路工程、照明工程及给水工程。其中：旱厕52.92㎡（共2栋，单栋建筑面积26.46㎡），供水房82.01㎡，附属工程包括垃圾桶80个、室外电气1项、入户硬化2997.88㎡，道路工程包括土石方工程（挖方6270.00m³、填方926.00m³、弃方5344.00m³）、混凝土道路（支路）9148.62㎡、混凝土道路（巷路）1242.37㎡、挖出旧路面1472.00㎡、盖板边沟4116.00m、单柱式标志牌5套，照明工程包括太阳能路灯68盏。</v>
          </cell>
          <cell r="D37" t="str">
            <v>计划新开工</v>
          </cell>
          <cell r="E37" t="str">
            <v>比如县农业农村和科技水利局</v>
          </cell>
          <cell r="F37">
            <v>45736</v>
          </cell>
          <cell r="G37" t="str">
            <v>招标公告已发布，计划3月21日开标。</v>
          </cell>
        </row>
        <row r="37">
          <cell r="I37" t="str">
            <v>国家投资</v>
          </cell>
          <cell r="J37">
            <v>750.02</v>
          </cell>
          <cell r="K37">
            <v>668.3</v>
          </cell>
          <cell r="L37">
            <v>45662</v>
          </cell>
          <cell r="M37">
            <v>1</v>
          </cell>
          <cell r="N37">
            <v>0.833333333333333</v>
          </cell>
        </row>
        <row r="38">
          <cell r="B38" t="str">
            <v>比如县羊秀乡贡宁村人居环境整治项目</v>
          </cell>
          <cell r="C38" t="str">
            <v>道路工程：路基8752.96㎡、路面工程7668.46㎡、盖板沟180米、边沟576米、波形护栏909米、旱厕2个（64.48㎡）购置75盏路灯、20个垃圾桶及附属设施。</v>
          </cell>
          <cell r="D38" t="str">
            <v>计划新开工</v>
          </cell>
          <cell r="E38" t="str">
            <v>比如县农业农村和科技水利局</v>
          </cell>
          <cell r="F38">
            <v>45737</v>
          </cell>
          <cell r="G38" t="str">
            <v>招标公告已发布，计划3月21日开标。</v>
          </cell>
        </row>
        <row r="38">
          <cell r="I38" t="str">
            <v>国家投资</v>
          </cell>
          <cell r="J38">
            <v>933.78</v>
          </cell>
          <cell r="K38">
            <v>817.42</v>
          </cell>
          <cell r="L38">
            <v>45662</v>
          </cell>
          <cell r="M38">
            <v>1</v>
          </cell>
          <cell r="N38">
            <v>0.833333333333333</v>
          </cell>
        </row>
        <row r="39">
          <cell r="B39" t="str">
            <v>比如县白嘎乡扶贫经营用房护坡改造项目</v>
          </cell>
          <cell r="C39" t="str">
            <v>新建护坡改造60米高15米宽4米及附属工程</v>
          </cell>
          <cell r="D39" t="str">
            <v>计划新开工</v>
          </cell>
          <cell r="E39" t="str">
            <v>比如县农业农村和科技水利局</v>
          </cell>
          <cell r="F39">
            <v>45736</v>
          </cell>
          <cell r="G39" t="str">
            <v>3月3日开标，正在签订施工合同。</v>
          </cell>
        </row>
        <row r="39">
          <cell r="I39" t="str">
            <v>国家投资</v>
          </cell>
          <cell r="J39">
            <v>320</v>
          </cell>
          <cell r="K39">
            <v>260</v>
          </cell>
          <cell r="L39">
            <v>45662</v>
          </cell>
          <cell r="M39">
            <v>1</v>
          </cell>
          <cell r="N39">
            <v>1</v>
          </cell>
        </row>
        <row r="40">
          <cell r="B40" t="str">
            <v>比如县比如镇吉前村中桥改造工程项目</v>
          </cell>
          <cell r="C40" t="str">
            <v>通往比如镇唯一道路，拆除重建吉前村中桥长度70米，宽度5.5米。</v>
          </cell>
          <cell r="D40" t="str">
            <v>计划新开工</v>
          </cell>
          <cell r="E40" t="str">
            <v>比如县交通运输局</v>
          </cell>
          <cell r="F40">
            <v>45736</v>
          </cell>
          <cell r="G40" t="str">
            <v>招标公告已发布，计划4月1日开标。</v>
          </cell>
        </row>
        <row r="40">
          <cell r="I40" t="str">
            <v>国家投资</v>
          </cell>
          <cell r="J40">
            <v>661.39</v>
          </cell>
          <cell r="K40">
            <v>487</v>
          </cell>
          <cell r="L40">
            <v>45662</v>
          </cell>
          <cell r="M40">
            <v>1</v>
          </cell>
          <cell r="N40">
            <v>1</v>
          </cell>
        </row>
        <row r="41">
          <cell r="B41" t="str">
            <v>比如县白嘎乡第二小学</v>
          </cell>
          <cell r="C41" t="str">
            <v>总校舍16891平方米及附属</v>
          </cell>
          <cell r="D41" t="str">
            <v>计划新开工</v>
          </cell>
          <cell r="E41" t="str">
            <v>比如县教育局</v>
          </cell>
          <cell r="F41">
            <v>45767</v>
          </cell>
          <cell r="G41" t="str">
            <v>招标公告入场登记中。</v>
          </cell>
        </row>
        <row r="41">
          <cell r="I41" t="str">
            <v>国家投资</v>
          </cell>
          <cell r="J41">
            <v>8400</v>
          </cell>
          <cell r="K41">
            <v>2106</v>
          </cell>
          <cell r="L41">
            <v>45653</v>
          </cell>
          <cell r="M41">
            <v>0.250714285714286</v>
          </cell>
          <cell r="N41">
            <v>0.5</v>
          </cell>
        </row>
        <row r="42">
          <cell r="B42" t="str">
            <v>比如县夏曲镇伯托村温泉康养提升项目</v>
          </cell>
          <cell r="C42" t="str">
            <v>项目主要建设内容为1#楼包括坡屋面703.96㎡、平屋面115.14㎡、窗拆换62.70㎡；2#楼包括平屋面77.10㎡、阳光棚更换屋面玻璃242.52㎡、阳关棚遮阳帘更换485.04㎡、窗拆换40.35㎡；3#楼包括平屋面263.88㎡、阳光棚更换屋面玻璃86.83㎡、阳关棚遮阳帘更换173.65㎡、窗拆换14㎡；泡池包括坡屋面72.24㎡、窗拆换17.7㎡；原游泳池改造包括阳光棚换屋面玻璃545.41㎡、地面砖65.8㎡、铝扣板吊顶65.8㎡、卫生间木隔断30㎡；室外附属工程包括铁栏杆拆换381m、JS防水80㎡；设备及工器具购置等。</v>
          </cell>
          <cell r="D42" t="str">
            <v>计划新开工</v>
          </cell>
          <cell r="E42" t="str">
            <v>比如县农业农村和科技水利局</v>
          </cell>
          <cell r="F42">
            <v>45736</v>
          </cell>
          <cell r="G42" t="str">
            <v>招标公告已发布，2025年3月17日开标。</v>
          </cell>
        </row>
        <row r="42">
          <cell r="I42" t="str">
            <v>国家投资</v>
          </cell>
          <cell r="J42">
            <v>205.5</v>
          </cell>
          <cell r="K42">
            <v>195.95</v>
          </cell>
          <cell r="L42">
            <v>45662</v>
          </cell>
          <cell r="M42">
            <v>1</v>
          </cell>
          <cell r="N42">
            <v>0.833333333333333</v>
          </cell>
        </row>
        <row r="43">
          <cell r="C43" t="str">
            <v>—————</v>
          </cell>
          <cell r="D43" t="str">
            <v>——</v>
          </cell>
          <cell r="E43" t="str">
            <v>————</v>
          </cell>
        </row>
        <row r="43">
          <cell r="G43" t="str">
            <v>————</v>
          </cell>
        </row>
        <row r="43">
          <cell r="J43">
            <v>70245</v>
          </cell>
          <cell r="K43">
            <v>41365.918</v>
          </cell>
          <cell r="L43" t="str">
            <v>————</v>
          </cell>
          <cell r="M43">
            <v>0.58888060360168</v>
          </cell>
        </row>
        <row r="45">
          <cell r="B45" t="str">
            <v>  没有进展                                                进度缓慢</v>
          </cell>
        </row>
        <row r="45">
          <cell r="D45" t="str">
            <v>                              正常推进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025计划新开工"/>
      <sheetName val="比如县2025年新、续建项目信息汇总"/>
      <sheetName val="下拉列表"/>
    </sheetNames>
    <sheetDataSet>
      <sheetData sheetId="0" refreshError="1">
        <row r="2">
          <cell r="C2" t="str">
            <v>万元</v>
          </cell>
          <cell r="D2" t="str">
            <v>制表单位：</v>
          </cell>
          <cell r="E2" t="str">
            <v>发改委（项目专班）</v>
          </cell>
        </row>
        <row r="3">
          <cell r="B3" t="str">
            <v>项目名称</v>
          </cell>
          <cell r="C3" t="str">
            <v>建筑规模</v>
          </cell>
          <cell r="D3" t="str">
            <v>项目性质</v>
          </cell>
          <cell r="E3" t="str">
            <v>项目主管</v>
          </cell>
          <cell r="F3" t="str">
            <v>项目建设地点</v>
          </cell>
          <cell r="G3" t="str">
            <v>计划开复工日期</v>
          </cell>
          <cell r="H3" t="str">
            <v>资金来源</v>
          </cell>
          <cell r="I3" t="str">
            <v>总投资</v>
          </cell>
          <cell r="J3" t="str">
            <v>到位资金</v>
          </cell>
        </row>
        <row r="4">
          <cell r="B4" t="str">
            <v>比如伯托100MW光伏储能项目</v>
          </cell>
          <cell r="C4" t="str">
            <v>建设100MW光伏项目</v>
          </cell>
          <cell r="D4" t="str">
            <v>续建项目</v>
          </cell>
          <cell r="E4" t="str">
            <v>比如县发展和
改革委员会</v>
          </cell>
          <cell r="F4" t="str">
            <v>夏曲镇</v>
          </cell>
          <cell r="G4">
            <v>45736</v>
          </cell>
          <cell r="H4" t="str">
            <v>企业投资</v>
          </cell>
          <cell r="I4">
            <v>37800</v>
          </cell>
          <cell r="J4">
            <v>37800</v>
          </cell>
        </row>
        <row r="5">
          <cell r="B5" t="str">
            <v>比如县夏曲镇中心人民法庭项目</v>
          </cell>
          <cell r="C5" t="str">
            <v>建设内容及规模：新建法庭 487.81㎡，门卫室28㎡，室外附属含旗台1座、通透式围墙 56.77m、围墙墙面改造 408㎡、透水砖铺地750.86㎡ 、停车位硬化108.17㎡、绿化181.32㎡、车行道及人行道 467.25㎡、室外电气工程1项、室外给排水工程1项；设备购置含门禁系统1套、法庭监控系统1套、门卫室监控系统1套以及其他附属工程。</v>
          </cell>
          <cell r="D5" t="str">
            <v>续建项目</v>
          </cell>
          <cell r="E5" t="str">
            <v>比如县人民法院</v>
          </cell>
          <cell r="F5" t="str">
            <v>夏曲镇</v>
          </cell>
          <cell r="G5">
            <v>45736</v>
          </cell>
          <cell r="H5" t="str">
            <v>国家投资</v>
          </cell>
          <cell r="I5">
            <v>309</v>
          </cell>
          <cell r="J5">
            <v>309</v>
          </cell>
        </row>
        <row r="6">
          <cell r="B6" t="str">
            <v>比如县G558线至培巴村公路改建工程</v>
          </cell>
          <cell r="C6" t="str">
            <v>位于比如县境内，路线全长2.532公里，主线起点接G558线，终点止于培巴村。</v>
          </cell>
          <cell r="D6" t="str">
            <v>续建项目</v>
          </cell>
          <cell r="E6" t="str">
            <v>比如县
交通运输局</v>
          </cell>
          <cell r="F6" t="str">
            <v>比如镇</v>
          </cell>
          <cell r="G6">
            <v>45736</v>
          </cell>
          <cell r="H6" t="str">
            <v>国家投资</v>
          </cell>
          <cell r="I6">
            <v>1047.3167</v>
          </cell>
          <cell r="J6">
            <v>1047.3167</v>
          </cell>
        </row>
        <row r="7">
          <cell r="B7" t="str">
            <v>比如县乡镇综合运输服务站</v>
          </cell>
          <cell r="C7" t="str">
            <v>场地设施包括客运、货运车辆停车场，快递、货物堆存中转区等；建筑设施，包括站房和辅助用房等，以及站房内外形象标识、站牌、标识标牌、宣传告示牌等。</v>
          </cell>
          <cell r="D7" t="str">
            <v>续建项目</v>
          </cell>
          <cell r="E7" t="str">
            <v>比如县
交通运输局</v>
          </cell>
          <cell r="F7" t="str">
            <v>各乡镇</v>
          </cell>
          <cell r="G7">
            <v>45736</v>
          </cell>
          <cell r="H7" t="str">
            <v>车购税
以奖代补</v>
          </cell>
          <cell r="I7">
            <v>794.28</v>
          </cell>
          <cell r="J7">
            <v>794.28</v>
          </cell>
        </row>
        <row r="8">
          <cell r="B8" t="str">
            <v>比如县G558线至卡孜庆村公路</v>
          </cell>
          <cell r="C8" t="str">
            <v>位于比如县境内，路线全长9.317公里，主线起点接G558线K299+014处，终点接卡孜庆村村委会既有水泥路。</v>
          </cell>
          <cell r="D8" t="str">
            <v>续建项目</v>
          </cell>
          <cell r="E8" t="str">
            <v>比如县
交通运输局</v>
          </cell>
          <cell r="F8" t="str">
            <v>达塘乡</v>
          </cell>
          <cell r="G8">
            <v>45736</v>
          </cell>
          <cell r="H8" t="str">
            <v>车购税
以奖代补</v>
          </cell>
          <cell r="I8">
            <v>2773</v>
          </cell>
          <cell r="J8">
            <v>2773</v>
          </cell>
        </row>
        <row r="9">
          <cell r="B9" t="str">
            <v>比如县G558线至迟塔村公路</v>
          </cell>
          <cell r="C9" t="str">
            <v>水泥混泥土路面，长9.904公里。钢波纹管涵130米/19道，桥梁一座及相关工程。</v>
          </cell>
          <cell r="D9" t="str">
            <v>续建项目</v>
          </cell>
          <cell r="E9" t="str">
            <v>比如县
交通运输局</v>
          </cell>
          <cell r="F9" t="str">
            <v>羊秀乡</v>
          </cell>
          <cell r="G9">
            <v>45736</v>
          </cell>
          <cell r="H9" t="str">
            <v>一般债券1356.822
国家投资2035.178</v>
          </cell>
          <cell r="I9">
            <v>3392</v>
          </cell>
          <cell r="J9">
            <v>3392</v>
          </cell>
        </row>
        <row r="10">
          <cell r="B10" t="str">
            <v>那曲县达前乡干觉村至比如夏曲镇玉纳村（S506岔口）公路</v>
          </cell>
          <cell r="C10" t="str">
            <v>该工程位于色尼区和比如县境内。路线全长47.371公里。本项目起点接比如县达前乡G317线K1901+900岔口处，终点位于与S206形成“T”字相交。</v>
          </cell>
          <cell r="D10" t="str">
            <v>续建项目</v>
          </cell>
          <cell r="E10" t="str">
            <v>比如县
交通运输局</v>
          </cell>
          <cell r="F10" t="str">
            <v>夏曲镇</v>
          </cell>
          <cell r="G10">
            <v>45736</v>
          </cell>
          <cell r="H10" t="str">
            <v>一般债券5120.82
国家投资10173</v>
          </cell>
          <cell r="I10">
            <v>15294</v>
          </cell>
          <cell r="J10">
            <v>15294</v>
          </cell>
        </row>
        <row r="11">
          <cell r="B11" t="str">
            <v>S205线至比如县良曲乡嘎达村公路改建工程</v>
          </cell>
          <cell r="C11" t="str">
            <v>S205线至比如县良曲乡嘎达村公路改建工程</v>
          </cell>
          <cell r="D11" t="str">
            <v>续建项目</v>
          </cell>
          <cell r="E11" t="str">
            <v>比如县
交通运输局</v>
          </cell>
          <cell r="F11" t="str">
            <v>良曲乡</v>
          </cell>
          <cell r="G11">
            <v>45736</v>
          </cell>
          <cell r="H11" t="str">
            <v>一般债券62.768
国家投资154.15</v>
          </cell>
          <cell r="I11">
            <v>216.92</v>
          </cell>
          <cell r="J11">
            <v>216.92</v>
          </cell>
        </row>
        <row r="12">
          <cell r="B12" t="str">
            <v>西藏那曲地区比如县G558线至夏尔耐村公路</v>
          </cell>
          <cell r="C12" t="str">
            <v>西藏那曲地区比如县G558线至夏尔耐村公路</v>
          </cell>
          <cell r="D12" t="str">
            <v>续建项目</v>
          </cell>
          <cell r="E12" t="str">
            <v>比如县
交通运输局</v>
          </cell>
          <cell r="F12" t="str">
            <v>比如镇</v>
          </cell>
          <cell r="G12">
            <v>45736</v>
          </cell>
          <cell r="H12" t="str">
            <v>一般债券92.4837812
国家投资832.2</v>
          </cell>
          <cell r="I12">
            <v>924.684453</v>
          </cell>
          <cell r="J12">
            <v>924.684453</v>
          </cell>
        </row>
        <row r="13">
          <cell r="B13" t="str">
            <v>比如县第一初级中学建设项目</v>
          </cell>
          <cell r="C13" t="str">
            <v>建设教学综合楼、专业教室、食堂、科技馆、公共浴室、学生宿舍、教师周转房、门卫室、旱厕、生活水泵房、看台及室外附属工程，及设备购置。施工二标段内容为：1#教学楼、2#楼--一号专业教室、3#楼--二号专业教室、7#楼科技馆、19#楼门卫室、20#楼旱厕、21#楼旱厕、22#楼旱厕、23#楼旱厕、25#楼看台及室外附属工程等。</v>
          </cell>
          <cell r="D13" t="str">
            <v>续建项目</v>
          </cell>
          <cell r="E13" t="str">
            <v>比如县教育局</v>
          </cell>
          <cell r="F13" t="str">
            <v>比如镇</v>
          </cell>
          <cell r="G13">
            <v>45736</v>
          </cell>
          <cell r="H13" t="str">
            <v>国家投资</v>
          </cell>
          <cell r="I13">
            <v>23999.99</v>
          </cell>
          <cell r="J13">
            <v>23999.99</v>
          </cell>
        </row>
        <row r="14">
          <cell r="B14" t="str">
            <v>那曲市比如“千万工程”（群众比如县体育中心建设项目）</v>
          </cell>
          <cell r="C14" t="str">
            <v>体育馆3262.17m²，水泵房78.44m²，广场硬化1940.01m²，车行道硬化1932.22m²，停车场320.56m²，绿化工程1617.10m²，购置安装相关设施设备以及其他附属工程</v>
          </cell>
          <cell r="D14" t="str">
            <v>续建项目</v>
          </cell>
          <cell r="E14" t="str">
            <v>比如县教育局</v>
          </cell>
          <cell r="F14" t="str">
            <v>比如镇</v>
          </cell>
          <cell r="G14">
            <v>45736</v>
          </cell>
          <cell r="H14" t="str">
            <v>援藏资金</v>
          </cell>
          <cell r="I14">
            <v>2210</v>
          </cell>
          <cell r="J14">
            <v>2210</v>
          </cell>
        </row>
        <row r="15">
          <cell r="B15" t="str">
            <v>怒江比如县段重点河道治理工程</v>
          </cell>
          <cell r="C15" t="str">
            <v>该工程治理河段 5856 m，其中新建护岸 5165m，包括达塘乡段 2250 m、茶曲乡玛库村段 1715m、比如县温室大偶段1200m:新建比如县气象站堤防70lm;新建下河踏步10处，排水涵管4座等。</v>
          </cell>
          <cell r="D15" t="str">
            <v>续建项目</v>
          </cell>
          <cell r="E15" t="str">
            <v>比如县农业农村和科技水利局</v>
          </cell>
          <cell r="F15" t="str">
            <v>茶曲乡、比如镇、达塘乡</v>
          </cell>
          <cell r="G15">
            <v>45736</v>
          </cell>
          <cell r="H15" t="str">
            <v>国家投资</v>
          </cell>
          <cell r="I15">
            <v>3750</v>
          </cell>
          <cell r="J15">
            <v>3750</v>
          </cell>
        </row>
        <row r="16">
          <cell r="B16" t="str">
            <v>比如县擦曲河达塘乡段河道治理工程</v>
          </cell>
          <cell r="C16" t="str">
            <v>新建防洪堤总长 2157m，其中玛隆村段 717m，曲荣夺村段1440m;新建下河梯步6座，其中玛隆村段2座，曲荣夺村段4座、玛隆村段排水涵管1处以及附属工程。</v>
          </cell>
          <cell r="D16" t="str">
            <v>续建项目</v>
          </cell>
          <cell r="E16" t="str">
            <v>比如县农业农村和科技水利局</v>
          </cell>
          <cell r="F16" t="str">
            <v>恰则乡</v>
          </cell>
          <cell r="G16">
            <v>45736</v>
          </cell>
          <cell r="H16" t="str">
            <v>国家投资</v>
          </cell>
          <cell r="I16">
            <v>1065</v>
          </cell>
          <cell r="J16">
            <v>1065</v>
          </cell>
        </row>
        <row r="17">
          <cell r="B17" t="str">
            <v>比如县司法局夏曲镇司法所、达塘乡司法所、白嘎乡司法所项目</v>
          </cell>
          <cell r="C17" t="str">
            <v>建设内容及规模：新建夏曲镇司法所总建筑面积287.07㎡及附属设施；新建达塘乡司法所总建筑面积287.07㎡及附属设施；新建白嘎司法所总建筑面积287.07㎡及附属设施。</v>
          </cell>
          <cell r="D17" t="str">
            <v>续建项目</v>
          </cell>
          <cell r="E17" t="str">
            <v>比如县司法局</v>
          </cell>
          <cell r="F17" t="str">
            <v>达塘乡、夏曲镇、白嘎乡</v>
          </cell>
          <cell r="G17">
            <v>45736</v>
          </cell>
          <cell r="H17" t="str">
            <v>国家投资</v>
          </cell>
          <cell r="I17">
            <v>324</v>
          </cell>
          <cell r="J17">
            <v>324</v>
          </cell>
        </row>
        <row r="18">
          <cell r="B18" t="str">
            <v>比如县（千万工程）其达村示范项目文化附属工程</v>
          </cell>
          <cell r="C18" t="str">
            <v>在原有地下室上新建二层框架结构建筑，总建筑面积5097.22平方米，层高4.8米，购置安装设施设备以及实施各项附属工程</v>
          </cell>
          <cell r="D18" t="str">
            <v>续建项目</v>
          </cell>
          <cell r="E18" t="str">
            <v>比如县
文化和旅游局</v>
          </cell>
          <cell r="F18" t="str">
            <v>比如镇</v>
          </cell>
          <cell r="G18">
            <v>45736</v>
          </cell>
          <cell r="H18" t="str">
            <v>援藏资金</v>
          </cell>
          <cell r="I18">
            <v>1789.6</v>
          </cell>
          <cell r="J18">
            <v>1789.6</v>
          </cell>
        </row>
        <row r="19">
          <cell r="B19" t="str">
            <v>比如县智库建设项目</v>
          </cell>
          <cell r="C19" t="str">
            <v>项目系统</v>
          </cell>
          <cell r="D19" t="str">
            <v>续建项目</v>
          </cell>
          <cell r="E19" t="str">
            <v>比如县发展和
改革委员会</v>
          </cell>
          <cell r="F19" t="str">
            <v>//</v>
          </cell>
          <cell r="G19">
            <v>45736</v>
          </cell>
          <cell r="H19" t="str">
            <v>援藏资金</v>
          </cell>
          <cell r="I19">
            <v>100</v>
          </cell>
          <cell r="J19">
            <v>100</v>
          </cell>
        </row>
        <row r="20">
          <cell r="B20" t="str">
            <v>比如县汽车维保服务建设项目</v>
          </cell>
          <cell r="C20" t="str">
            <v>建设内容：1#楼为洗车间，建筑面积905㎡，2#楼为修车间，建筑面积2021㎡，3#楼为修车间，建筑面积2564㎡，4#楼为暂存间，建筑面积270㎡。</v>
          </cell>
          <cell r="D20" t="str">
            <v>续建项目</v>
          </cell>
          <cell r="E20" t="str">
            <v>比如县农业农村和科技水利局</v>
          </cell>
          <cell r="F20" t="str">
            <v>比如镇</v>
          </cell>
          <cell r="G20">
            <v>45736</v>
          </cell>
          <cell r="H20" t="str">
            <v>涉农统筹
整合资金</v>
          </cell>
          <cell r="I20">
            <v>2500</v>
          </cell>
          <cell r="J20">
            <v>2500</v>
          </cell>
        </row>
        <row r="21">
          <cell r="B21" t="str">
            <v>那曲市比如县城污水处理及收集系统</v>
          </cell>
          <cell r="C21" t="str">
            <v>新建日处理规模为4000立方米/日污水厂一座，污水管网总长为2150米，并配套一体化污水提升泵站以及相关附属设施。</v>
          </cell>
          <cell r="D21" t="str">
            <v>续建项目</v>
          </cell>
          <cell r="E21" t="str">
            <v>比如县住房和
城乡建设局</v>
          </cell>
          <cell r="F21" t="str">
            <v>比如镇</v>
          </cell>
          <cell r="G21">
            <v>45736</v>
          </cell>
          <cell r="H21" t="str">
            <v>国家投资</v>
          </cell>
          <cell r="I21">
            <v>6705</v>
          </cell>
          <cell r="J21">
            <v>6705</v>
          </cell>
        </row>
        <row r="22">
          <cell r="B22" t="str">
            <v>那曲市“千万工程”比如县水厂改造项目</v>
          </cell>
          <cell r="C22" t="str">
            <v>新建取水口1处、辐射井1座，综合净水间542.36㎡，脱水机房53.36㎡，泥水调节池/污泥储池1座，消毒池1座，扩建发电机房及配电室35.03㎡，改造加氯间1座、供水泵站1座，实施管道工程、厂内总平等附属工程，购置安装相关附属设备。</v>
          </cell>
          <cell r="D22" t="str">
            <v>续建项目</v>
          </cell>
          <cell r="E22" t="str">
            <v>比如县住房和
城乡建设局</v>
          </cell>
          <cell r="F22" t="str">
            <v>比如镇</v>
          </cell>
          <cell r="G22">
            <v>45736</v>
          </cell>
          <cell r="H22" t="str">
            <v>援藏资金</v>
          </cell>
          <cell r="I22">
            <v>2961.9</v>
          </cell>
          <cell r="J22">
            <v>2961.9</v>
          </cell>
        </row>
        <row r="23">
          <cell r="B23" t="str">
            <v>那曲市比如“千万工程”比如县比如镇五个居委会道路提升项目（其达路）</v>
          </cell>
          <cell r="C23" t="str">
            <v>新建混凝土道路256.103米，及其附属设施</v>
          </cell>
          <cell r="D23" t="str">
            <v>续建项目</v>
          </cell>
          <cell r="E23" t="str">
            <v>比如县住房和
城乡建设局</v>
          </cell>
          <cell r="F23" t="str">
            <v>比如镇</v>
          </cell>
          <cell r="G23">
            <v>45736</v>
          </cell>
          <cell r="H23" t="str">
            <v>援藏资金</v>
          </cell>
          <cell r="I23">
            <v>977.33</v>
          </cell>
          <cell r="J23">
            <v>977.33</v>
          </cell>
        </row>
        <row r="24">
          <cell r="B24" t="str">
            <v>比如县乡村振兴产业扶持项目（三期）</v>
          </cell>
          <cell r="C24" t="str">
            <v>主要建设内容包括厂房、门卫室及大门、地下设备用房及附属工程，并涉及设备及工器具购置。其中，厂房3234.60㎡，门卫室及大门42.64㎡，地下设备房460.93㎡，附属工程包括混凝土硬化3298.00㎡、绿化工程1421.40㎡、通透围墙360.00m、室外电气工程400.00m、室外给排水工程600.00m，设备及工器具购置包括视频监控系统1套、车辆出入系统1套、全套消控报警系统1套、消防泵及增压设备1套、箱变（315kVA）1台、200kW柴油发电机1台</v>
          </cell>
          <cell r="D24" t="str">
            <v>续建项目</v>
          </cell>
          <cell r="E24" t="str">
            <v>比如县住房和
城乡建设局</v>
          </cell>
          <cell r="F24" t="str">
            <v>比如镇</v>
          </cell>
          <cell r="G24">
            <v>45736</v>
          </cell>
          <cell r="H24" t="str">
            <v>援藏资金</v>
          </cell>
          <cell r="I24">
            <v>1460</v>
          </cell>
          <cell r="J24">
            <v>1460</v>
          </cell>
        </row>
        <row r="25">
          <cell r="B25" t="str">
            <v>比如县人才培训项目</v>
          </cell>
          <cell r="C25" t="str">
            <v>干部区外培训</v>
          </cell>
          <cell r="D25" t="str">
            <v>续建项目</v>
          </cell>
          <cell r="E25" t="str">
            <v>比如县委组织部</v>
          </cell>
          <cell r="F25" t="str">
            <v>//</v>
          </cell>
          <cell r="G25">
            <v>45736</v>
          </cell>
          <cell r="H25" t="str">
            <v>援藏资金</v>
          </cell>
          <cell r="I25">
            <v>430</v>
          </cell>
          <cell r="J25">
            <v>430</v>
          </cell>
        </row>
        <row r="26">
          <cell r="B26" t="str">
            <v>比如县交流交往交融项目</v>
          </cell>
          <cell r="C26" t="str">
            <v>干部区外培训</v>
          </cell>
          <cell r="D26" t="str">
            <v>续建项目</v>
          </cell>
          <cell r="E26" t="str">
            <v>比如县委组织部</v>
          </cell>
          <cell r="F26" t="str">
            <v>//</v>
          </cell>
          <cell r="G26">
            <v>45736</v>
          </cell>
          <cell r="H26" t="str">
            <v>援藏资金</v>
          </cell>
          <cell r="I26">
            <v>1200</v>
          </cell>
          <cell r="J26">
            <v>1200</v>
          </cell>
        </row>
        <row r="27">
          <cell r="B27" t="str">
            <v>比如县10千伏以下中低压配电网工程（第一批）</v>
          </cell>
          <cell r="C27" t="str">
            <v>比如县10千伏以下中低压配电网工程</v>
          </cell>
          <cell r="D27" t="str">
            <v>续建项目</v>
          </cell>
          <cell r="E27" t="str">
            <v>国网西藏电力
比如县供电公司</v>
          </cell>
          <cell r="F27" t="str">
            <v>恰则乡、达塘乡、茶曲乡、香曲乡、羊秀乡、白嘎乡</v>
          </cell>
          <cell r="G27">
            <v>45736</v>
          </cell>
          <cell r="H27" t="str">
            <v>国家投资</v>
          </cell>
          <cell r="I27">
            <v>7869.2</v>
          </cell>
          <cell r="J27">
            <v>7869.2</v>
          </cell>
        </row>
        <row r="28">
          <cell r="B28" t="str">
            <v>比如县10千伏以下中低压配电网工程</v>
          </cell>
          <cell r="C28" t="str">
            <v>比如县10千伏以下中低压配电网工程</v>
          </cell>
          <cell r="D28" t="str">
            <v>续建项目</v>
          </cell>
          <cell r="E28" t="str">
            <v>国网西藏电力
比如县供电公司</v>
          </cell>
          <cell r="F28" t="str">
            <v>夏曲镇、香曲乡</v>
          </cell>
          <cell r="G28">
            <v>45736</v>
          </cell>
          <cell r="H28" t="str">
            <v>国家投资</v>
          </cell>
          <cell r="I28">
            <v>5711.82</v>
          </cell>
          <cell r="J28">
            <v>5711.82</v>
          </cell>
        </row>
        <row r="29">
          <cell r="B29" t="str">
            <v>比如县克玛变35千伏输变电工程</v>
          </cell>
          <cell r="C29" t="str">
            <v>比如县克玛变35千伏输变电工程</v>
          </cell>
          <cell r="D29" t="str">
            <v>续建项目</v>
          </cell>
          <cell r="E29" t="str">
            <v>国网西藏电力
比如县供电公司</v>
          </cell>
          <cell r="F29" t="str">
            <v>夏曲镇</v>
          </cell>
          <cell r="G29">
            <v>45736</v>
          </cell>
          <cell r="H29" t="str">
            <v>国家投资</v>
          </cell>
          <cell r="I29">
            <v>3753</v>
          </cell>
          <cell r="J29">
            <v>3753</v>
          </cell>
        </row>
        <row r="30">
          <cell r="B30" t="str">
            <v>比如县贡邓变35千伏输变电工程</v>
          </cell>
          <cell r="C30" t="str">
            <v>比如县贡邓变35千伏输变电工程</v>
          </cell>
          <cell r="D30" t="str">
            <v>续建项目</v>
          </cell>
          <cell r="E30" t="str">
            <v>国网西藏电力
比如县供电公司</v>
          </cell>
          <cell r="F30" t="str">
            <v>羊秀乡</v>
          </cell>
          <cell r="G30">
            <v>45736</v>
          </cell>
          <cell r="H30" t="str">
            <v>国家投资</v>
          </cell>
          <cell r="I30">
            <v>5012</v>
          </cell>
          <cell r="J30">
            <v>5012</v>
          </cell>
        </row>
        <row r="31">
          <cell r="B31" t="str">
            <v>比如县10千伏及以下中低压配电网工程（2021年）</v>
          </cell>
          <cell r="C31" t="str">
            <v>比如县10千伏及以下中低压配电网工程</v>
          </cell>
          <cell r="D31" t="str">
            <v>续建项目</v>
          </cell>
          <cell r="E31" t="str">
            <v>国网西藏电力
比如县供电公司</v>
          </cell>
        </row>
        <row r="31">
          <cell r="G31">
            <v>45736</v>
          </cell>
          <cell r="H31" t="str">
            <v>国家投资</v>
          </cell>
          <cell r="I31">
            <v>1708.35</v>
          </cell>
          <cell r="J31">
            <v>1708.35</v>
          </cell>
        </row>
        <row r="32">
          <cell r="B32" t="str">
            <v>比如县2024年高标准农田建设新建项目（二期）</v>
          </cell>
          <cell r="C32" t="str">
            <v>该工程整治土地面积150亩，建设内容一是田间道路工程，其中田间道路1518m，农桥维修工程1处；二是灌溉与排水工程，其中简易取水口1座、简易溢流坝10m、管道渠318m、混凝土渠道770m、分水口25座、过路箱涵3座。</v>
          </cell>
          <cell r="D32" t="str">
            <v>续建项目</v>
          </cell>
          <cell r="E32" t="str">
            <v>比如县农业农村和科技水利局</v>
          </cell>
          <cell r="F32" t="str">
            <v>比如镇</v>
          </cell>
          <cell r="G32">
            <v>45736</v>
          </cell>
          <cell r="H32" t="str">
            <v>国家投资</v>
          </cell>
          <cell r="I32">
            <v>73.18</v>
          </cell>
          <cell r="J32">
            <v>73.18</v>
          </cell>
        </row>
        <row r="33">
          <cell r="B33" t="str">
            <v>比如县2024年高标准农田建设改造提升项目（二期）</v>
          </cell>
          <cell r="C33" t="str">
            <v>该工程整治土地面积为43.13亩，建设内容一是土地平整工程（耕作层地力保持工程43.13亩），其中施肥10.78t、石方捡集43.13亩、梯田工程（土方开挖24664m³和回填23992m³）、土壤改良工程43.13亩；二是田间道路工程，其中机耕道1575m，农桥1座；三是农田防护与生态环境保护工程，其中网围栏125m，垃圾转运场拆除1处。</v>
          </cell>
          <cell r="D33" t="str">
            <v>续建项目</v>
          </cell>
          <cell r="E33" t="str">
            <v>比如县农业农村和科技水利局</v>
          </cell>
          <cell r="F33" t="str">
            <v>比如镇</v>
          </cell>
          <cell r="G33">
            <v>45736</v>
          </cell>
          <cell r="H33" t="str">
            <v>国家投资</v>
          </cell>
          <cell r="I33">
            <v>87.81</v>
          </cell>
          <cell r="J33">
            <v>87.81</v>
          </cell>
        </row>
        <row r="34">
          <cell r="B34" t="str">
            <v>比如县基层关心关爱项目
（恰则乡干部周转房建设项目）</v>
          </cell>
          <cell r="C34" t="str">
            <v>主要建设内容及规模:该项目新建周转房及阳光房2630平方米，外墙真石漆改造1130平方米、楼地面改造403平方米、内墙涂料改造972平方米及相关附属设施设备。</v>
          </cell>
          <cell r="D34" t="str">
            <v>续建项目</v>
          </cell>
          <cell r="E34" t="str">
            <v>比如县住房和
城乡建设局</v>
          </cell>
          <cell r="F34" t="str">
            <v>恰则乡</v>
          </cell>
          <cell r="G34">
            <v>45736</v>
          </cell>
          <cell r="H34" t="str">
            <v>援藏资金</v>
          </cell>
          <cell r="I34">
            <v>1309.8</v>
          </cell>
          <cell r="J34">
            <v>1309.8</v>
          </cell>
        </row>
        <row r="35">
          <cell r="B35" t="str">
            <v>白嘎乡基础设施提升项目</v>
          </cell>
          <cell r="C35" t="str">
            <v>该项目主要建设内容为:主要1.管网工程:给水工程5987.95m，雨水工程 2177.00m,污水管3505.00m，一体化泵站1座;2.道路工程:车行道+人行道16916.92㎡，交通标志及附属1项，路灯55盏，电力工程8980.00m，通信工程9160.00m;3.给水工程:箱式取水泵站1座(包括取水泵房140.16㎡，厂区土石方工程1项，围墙内道路 302.17 ㎡，围墙120.20m，围墙外道路285.04㎡，菱形骨架护工程645.00 ㎡，厂区监控工程1项，厂区电气工程1项)，取水管线工程 144.00m,输水管线工程1784.00m,净水厂1座(包括综合净水车间 494.52 ㎡,加氯间120.17 ㎡,送水泵房144.63㎡，清水池1座，污泥储池1座，室外附属工程1项);4.污水工程:综合处理802.93㎡，综合处理池1座，综合设备间416.52 ㎡，室外附属工程1项;5.设备及器具购置:给水管一体化泵站1项，取水泵站设备1项，给水厂设备1项，污水厂设备1项。</v>
          </cell>
          <cell r="D35" t="str">
            <v>续建项目</v>
          </cell>
          <cell r="E35" t="str">
            <v>比如县住房和
城乡建设局</v>
          </cell>
          <cell r="F35" t="str">
            <v>白嘎乡</v>
          </cell>
          <cell r="G35">
            <v>45736</v>
          </cell>
          <cell r="H35" t="str">
            <v>国债资金</v>
          </cell>
          <cell r="I35">
            <v>5900</v>
          </cell>
          <cell r="J35">
            <v>5900</v>
          </cell>
        </row>
        <row r="36">
          <cell r="B36" t="str">
            <v>夏曲镇基础设施提升项目</v>
          </cell>
          <cell r="C36" t="str">
            <v>该项目主要建设内容为:给水厂一座、污水处理厂一座、市政道路及配套管网:1.给水厂工厂处理规模为4000m3/d，主要包括新建取水口和水厂一座;2.市政道路及配套管网工程建设内容为夏曲镇区范围内7条道路总长 2020.335m 及附属给排水工程(给水管线工程8032m、污水管线工7347m、雨水管线工程4844m)，电气工程(照明)。3.污水处理厂工程处理规模3000m3/d，主要包括污水处理厂1座。</v>
          </cell>
          <cell r="D36" t="str">
            <v>续建项目</v>
          </cell>
          <cell r="E36" t="str">
            <v>比如县住房和
城乡建设局</v>
          </cell>
          <cell r="F36" t="str">
            <v>夏曲镇</v>
          </cell>
          <cell r="G36">
            <v>45736</v>
          </cell>
          <cell r="H36" t="str">
            <v>国债资金</v>
          </cell>
          <cell r="I36">
            <v>9500</v>
          </cell>
          <cell r="J36">
            <v>9500</v>
          </cell>
        </row>
        <row r="37">
          <cell r="B37" t="str">
            <v>比如县夏曲镇第二幼儿园</v>
          </cell>
          <cell r="C37" t="str">
            <v>夏曲镇第二幼儿园新建5760㎡及附属设施</v>
          </cell>
          <cell r="D37" t="str">
            <v>续建项目</v>
          </cell>
          <cell r="E37" t="str">
            <v>比如县教育局</v>
          </cell>
          <cell r="F37" t="str">
            <v>夏曲镇</v>
          </cell>
          <cell r="G37">
            <v>45736</v>
          </cell>
          <cell r="H37" t="str">
            <v>国家投资</v>
          </cell>
          <cell r="I37">
            <v>2570</v>
          </cell>
          <cell r="J37">
            <v>2570</v>
          </cell>
        </row>
        <row r="38">
          <cell r="B38" t="str">
            <v>比如县夏曲镇第二小学</v>
          </cell>
          <cell r="C38" t="str">
            <v>房99.33㎡，供暖面积含启智楼1号楼 1065.64㎡、启智楼2号</v>
          </cell>
          <cell r="D38" t="str">
            <v>续建项目</v>
          </cell>
          <cell r="E38" t="str">
            <v>比如县教育局</v>
          </cell>
          <cell r="F38" t="str">
            <v>夏曲镇</v>
          </cell>
          <cell r="G38">
            <v>45736</v>
          </cell>
          <cell r="H38" t="str">
            <v>国家投资</v>
          </cell>
          <cell r="I38">
            <v>13000</v>
          </cell>
          <cell r="J38">
            <v>13000</v>
          </cell>
        </row>
        <row r="39">
          <cell r="B39" t="str">
            <v>比如县良曲乡旅游基础设施建设项目（二期）</v>
          </cell>
          <cell r="C39" t="str">
            <v>19套安置房（12栋90.28平方米、3栋128.85㎡、4栋161.97㎡）、帕拉金塔图书室906353㎡，道路工程9214㎡，接待中心596.4㎡及附属工程。</v>
          </cell>
          <cell r="D39" t="str">
            <v>续建项目</v>
          </cell>
          <cell r="E39" t="str">
            <v>比如县
文化和旅游局</v>
          </cell>
          <cell r="F39" t="str">
            <v>良曲乡</v>
          </cell>
          <cell r="G39">
            <v>45736</v>
          </cell>
          <cell r="H39" t="str">
            <v>援藏资金</v>
          </cell>
          <cell r="I39">
            <v>2170</v>
          </cell>
          <cell r="J39">
            <v>2170</v>
          </cell>
        </row>
        <row r="40">
          <cell r="B40" t="str">
            <v>比如县群众文化艺术活动中心</v>
          </cell>
          <cell r="C40" t="str">
            <v>新建1#楼（二层）2274.34㎡，2#楼2360.12㎡，地下室改造8324.34㎡及相关附属设施。</v>
          </cell>
          <cell r="D40" t="str">
            <v>续建项目</v>
          </cell>
          <cell r="E40" t="str">
            <v>比如县
文化和旅游局</v>
          </cell>
          <cell r="F40" t="str">
            <v>比如镇</v>
          </cell>
          <cell r="G40">
            <v>45736</v>
          </cell>
          <cell r="H40" t="str">
            <v>援藏资金</v>
          </cell>
          <cell r="I40">
            <v>4720</v>
          </cell>
          <cell r="J40">
            <v>4720</v>
          </cell>
        </row>
        <row r="41">
          <cell r="B41" t="str">
            <v>比如县羊秀乡旅游基础设施建设项目（三期）比如县红色旅游建设项目（一期）</v>
          </cell>
          <cell r="C41" t="str">
            <v>新建十八军进藏纪念馆2966.55㎡、奇石城1190.65㎡、国道大门处雕塑14个，改造旧址外立面风貌，购置相关附属设施设备以及室内、室外附属工程。</v>
          </cell>
          <cell r="D41" t="str">
            <v>续建项目</v>
          </cell>
          <cell r="E41" t="str">
            <v>比如县
文化和旅游局</v>
          </cell>
          <cell r="F41" t="str">
            <v>羊秀乡</v>
          </cell>
          <cell r="G41">
            <v>45736</v>
          </cell>
          <cell r="H41" t="str">
            <v>援藏资金</v>
          </cell>
          <cell r="I41">
            <v>2070</v>
          </cell>
          <cell r="J41">
            <v>2070</v>
          </cell>
        </row>
        <row r="42">
          <cell r="B42" t="str">
            <v>比如~羊秀变35千伏线路工程</v>
          </cell>
          <cell r="C42" t="str">
            <v>新建35千伏线路路径68千米。</v>
          </cell>
          <cell r="D42" t="str">
            <v>续建项目</v>
          </cell>
          <cell r="E42" t="str">
            <v>国网西藏电力
比如县供电公司</v>
          </cell>
          <cell r="F42" t="str">
            <v>羊秀乡</v>
          </cell>
          <cell r="G42">
            <v>45736</v>
          </cell>
          <cell r="H42" t="str">
            <v>国家投资</v>
          </cell>
          <cell r="I42">
            <v>6541</v>
          </cell>
          <cell r="J42">
            <v>6541</v>
          </cell>
        </row>
        <row r="43">
          <cell r="B43" t="str">
            <v>比如县人民医院配电房改造项目</v>
          </cell>
          <cell r="C43" t="str">
            <v>新建柴油发电机房88.82㎡，原动力配电柜拆除27个、室外电器工程1项，设备及工器具购置包括低压柜铜母排36m，GGS进线柜2个、GGS无功补偿柜2个、GGS双电源切换柜4个，GGS低压出现柜19个，在线式双变换高频UPS主机及电池组4台，设备安装及其相关附属工程。</v>
          </cell>
          <cell r="D43" t="str">
            <v>计划新开工</v>
          </cell>
          <cell r="E43" t="str">
            <v>比如县
卫生健康委员会</v>
          </cell>
          <cell r="F43" t="str">
            <v>比如镇</v>
          </cell>
          <cell r="G43">
            <v>45736</v>
          </cell>
          <cell r="H43" t="str">
            <v>援藏计划外100万元
县级配套资金100万元
县人民医院77.77万元</v>
          </cell>
          <cell r="I43">
            <v>277.77</v>
          </cell>
          <cell r="J43">
            <v>277.77</v>
          </cell>
        </row>
        <row r="44">
          <cell r="B44" t="str">
            <v>比如县茶曲乡河道治理工程</v>
          </cell>
          <cell r="C44" t="str">
            <v>铺设220毫米厚C30混凝土硬化路面661. 20平方米（道路总长46米、路面宽度最宽处24米、最窄处9米），安装成品车档20个、成品减速带11米、高3米C20毛石混凝土挡墙21. 23米、高1. 2米混凝土护栏49. 26米、高1. 2米金属栏杆5. 4米、含盖板砖砌排水沟81. 20米、菱形骨架护坡119. 61平方米、成品标识牌4个，实施土石方工程、拆除工程、室外强电工程等附属工程。</v>
          </cell>
          <cell r="D44" t="str">
            <v>计划新开工</v>
          </cell>
          <cell r="E44" t="str">
            <v>比如县农业农村和科技水利局</v>
          </cell>
          <cell r="F44" t="str">
            <v>茶曲乡</v>
          </cell>
          <cell r="G44">
            <v>45736</v>
          </cell>
          <cell r="H44" t="str">
            <v>申请国家投资</v>
          </cell>
          <cell r="I44">
            <v>1660.26</v>
          </cell>
          <cell r="J44">
            <v>1660.26</v>
          </cell>
        </row>
        <row r="45">
          <cell r="B45" t="str">
            <v>比如县红色水泥桥、1号水泥桥改造工程</v>
          </cell>
          <cell r="C45" t="str">
            <v>比如县红色水泥桥（新建桥梁上部结构（1-13m预应力混凝土简支空心板）、下部结构和附属工程、标志标牌等，桥梁全长20.02m），1号水泥桥改造工程（新建桥梁上部结构（1-10m普通钢筋砼现浇梁板）、下部结构和附属工程、标志标牌等，桥梁全长20m）</v>
          </cell>
          <cell r="D45" t="str">
            <v>计划新开工</v>
          </cell>
          <cell r="E45" t="str">
            <v>比如县交通运输局</v>
          </cell>
          <cell r="F45" t="str">
            <v>香曲乡</v>
          </cell>
          <cell r="G45">
            <v>45736</v>
          </cell>
          <cell r="H45" t="str">
            <v>2024年车辆购置税收入补助地方资金</v>
          </cell>
          <cell r="I45">
            <v>642</v>
          </cell>
          <cell r="J45">
            <v>642</v>
          </cell>
        </row>
        <row r="46">
          <cell r="B46" t="str">
            <v>比如县察挡自然村怒江大桥改造工程</v>
          </cell>
          <cell r="C46" t="str">
            <v>新建桥梁上部结构（5-20预应力混凝土T梁）、下部结构和附属工程、标志标牌等，桥梁全长100.88m。</v>
          </cell>
          <cell r="D46" t="str">
            <v>计划新开工</v>
          </cell>
          <cell r="E46" t="str">
            <v>比如县交通运输局</v>
          </cell>
          <cell r="F46" t="str">
            <v>比如镇</v>
          </cell>
          <cell r="G46">
            <v>45736</v>
          </cell>
          <cell r="H46" t="str">
            <v>2024年车辆购置税收入补助地方资金</v>
          </cell>
          <cell r="I46">
            <v>1122</v>
          </cell>
          <cell r="J46">
            <v>1122</v>
          </cell>
        </row>
        <row r="47">
          <cell r="B47" t="str">
            <v>G558线（白嘎乡入口）至扎西隆村公路改建工程</v>
          </cell>
          <cell r="C47" t="str">
            <v>（一）该工程位于比如县境内。路线全长72. 942公里。分为一条主线和一条支线，其中主线全长66. 445公里，主线起点位于G558线K150+700处，途径贡定村，终点位于比如县白嘎乡扎西隆村；支线全长6. 497公里，支线起点位于主线K56+538处，终点位于塘巴村村委会。本项目的实施解决了比如县白嘎乡扎西隆村、巴尔瓦村、贡定村、塘巴村通畅问题。</v>
          </cell>
          <cell r="D47" t="str">
            <v>计划新开工</v>
          </cell>
          <cell r="E47" t="str">
            <v>比如县交通运输局</v>
          </cell>
          <cell r="F47" t="str">
            <v>白嘎乡</v>
          </cell>
          <cell r="G47">
            <v>45736</v>
          </cell>
          <cell r="H47" t="str">
            <v>车购税以奖代补资金</v>
          </cell>
          <cell r="I47">
            <v>30023</v>
          </cell>
          <cell r="J47">
            <v>14266.118</v>
          </cell>
        </row>
        <row r="48">
          <cell r="B48" t="str">
            <v>达塘乡小学改扩建供暖项目</v>
          </cell>
          <cell r="C48" t="str">
            <v>供暖面积9540㎡</v>
          </cell>
          <cell r="D48" t="str">
            <v>计划新开工</v>
          </cell>
          <cell r="E48" t="str">
            <v>比如县教育局</v>
          </cell>
          <cell r="F48" t="str">
            <v>达塘乡</v>
          </cell>
          <cell r="G48">
            <v>45767</v>
          </cell>
          <cell r="H48" t="str">
            <v>国家投资</v>
          </cell>
          <cell r="I48">
            <v>702</v>
          </cell>
          <cell r="J48">
            <v>702</v>
          </cell>
        </row>
        <row r="49">
          <cell r="B49" t="str">
            <v>比如县中小学、幼儿园基础设施及附属配套提升改造项目</v>
          </cell>
          <cell r="C49" t="str">
            <v>建设白嘎乡幼儿园周转房2326.36平方米、第二小学医务室改造88.93平方米、第二中学医务室改造218.36平方米、设备工器具购置以及其他相关配套工程。</v>
          </cell>
          <cell r="D49" t="str">
            <v>计划新开工</v>
          </cell>
          <cell r="E49" t="str">
            <v>比如县教育局</v>
          </cell>
          <cell r="F49" t="str">
            <v>比如镇、白嘎乡</v>
          </cell>
          <cell r="G49">
            <v>45736</v>
          </cell>
          <cell r="H49" t="str">
            <v>援藏计划外</v>
          </cell>
          <cell r="I49">
            <v>1000</v>
          </cell>
          <cell r="J49">
            <v>1000</v>
          </cell>
        </row>
        <row r="50">
          <cell r="B50" t="str">
            <v>夏曲镇第二小学供暖项目</v>
          </cell>
          <cell r="C50" t="str">
            <v>供暖面积25800㎡</v>
          </cell>
          <cell r="D50" t="str">
            <v>计划新开工</v>
          </cell>
          <cell r="E50" t="str">
            <v>比如县教育局</v>
          </cell>
          <cell r="F50" t="str">
            <v>夏曲镇</v>
          </cell>
          <cell r="G50">
            <v>45767</v>
          </cell>
          <cell r="H50" t="str">
            <v>国家投资</v>
          </cell>
          <cell r="I50">
            <v>1898</v>
          </cell>
          <cell r="J50">
            <v>1898</v>
          </cell>
        </row>
        <row r="51">
          <cell r="B51" t="str">
            <v>比如县白嘎乡第二小学</v>
          </cell>
          <cell r="C51" t="str">
            <v>总校舍16891平方米及附属</v>
          </cell>
          <cell r="D51" t="str">
            <v>计划新开工</v>
          </cell>
          <cell r="E51" t="str">
            <v>比如县教育局</v>
          </cell>
          <cell r="F51" t="str">
            <v>白嘎乡</v>
          </cell>
          <cell r="G51">
            <v>45767</v>
          </cell>
          <cell r="H51" t="str">
            <v>国家投资</v>
          </cell>
          <cell r="I51">
            <v>8400</v>
          </cell>
          <cell r="J51">
            <v>2106</v>
          </cell>
        </row>
        <row r="52">
          <cell r="B52" t="str">
            <v>夏曲镇幸福院</v>
          </cell>
          <cell r="C52" t="str">
            <v>夏曲镇幸福院</v>
          </cell>
          <cell r="D52" t="str">
            <v>计划新开工</v>
          </cell>
          <cell r="E52" t="str">
            <v>比如县民政和
退役军人事务局</v>
          </cell>
          <cell r="F52" t="str">
            <v>夏曲镇</v>
          </cell>
          <cell r="G52">
            <v>45767</v>
          </cell>
          <cell r="H52" t="str">
            <v>国家投资</v>
          </cell>
          <cell r="I52">
            <v>300</v>
          </cell>
          <cell r="J52">
            <v>300</v>
          </cell>
        </row>
        <row r="53">
          <cell r="B53" t="str">
            <v>比如县绿色游牧帐篷工程项目</v>
          </cell>
          <cell r="C53" t="str">
            <v>按照2.5万元/座的标准，2025年为游牧户配备游牧帐篷、多功能播放器、光伏发电设备，建设44座。
可行性、必要性：符合政策支持范围；群众接受度高，群众基础可行；计划10个乡镇实施示范点44座。</v>
          </cell>
          <cell r="D53" t="str">
            <v>计划新开工</v>
          </cell>
          <cell r="E53" t="str">
            <v>比如县农业农村和科技水利局</v>
          </cell>
          <cell r="F53" t="str">
            <v>各乡镇</v>
          </cell>
          <cell r="G53">
            <v>45736</v>
          </cell>
          <cell r="H53" t="str">
            <v>国家投资</v>
          </cell>
          <cell r="I53">
            <v>110</v>
          </cell>
          <cell r="J53">
            <v>110</v>
          </cell>
        </row>
        <row r="54">
          <cell r="B54" t="str">
            <v>比如县比如镇擦隆村供水改造项目</v>
          </cell>
          <cell r="C54" t="str">
            <v>新建蓄水池、25m³管道开挖1535米及附属设施 </v>
          </cell>
          <cell r="D54" t="str">
            <v>计划新开工</v>
          </cell>
          <cell r="E54" t="str">
            <v>比如县农业农村和科技水利局</v>
          </cell>
          <cell r="F54" t="str">
            <v>比如镇</v>
          </cell>
          <cell r="G54">
            <v>45736</v>
          </cell>
          <cell r="H54" t="str">
            <v>国家投资</v>
          </cell>
          <cell r="I54">
            <v>139.56</v>
          </cell>
          <cell r="J54">
            <v>139.56</v>
          </cell>
        </row>
        <row r="55">
          <cell r="B55" t="str">
            <v>比如县达塘乡玛擦村乡村振兴示范附属提升项目</v>
          </cell>
          <cell r="C55" t="str">
            <v>达塘乡玛擦村实施村内道路硬化2479.74平方米（含行政村1046.16平方米、自然村1433.58平方米）；在行政村新建盖板排水沟101.03米、无盖排水沟42.89、蓄水池1座，排水沟清淤50米；在自然村新建盖板排水沟119.24米、无盖排水沟659.74米、过路涵洞29.5米；实施相关附属工程</v>
          </cell>
          <cell r="D55" t="str">
            <v>计划新开工</v>
          </cell>
          <cell r="E55" t="str">
            <v>比如县农业农村和科技水利局</v>
          </cell>
          <cell r="F55" t="str">
            <v>达塘乡</v>
          </cell>
          <cell r="G55">
            <v>45736</v>
          </cell>
          <cell r="H55" t="str">
            <v>国家投资</v>
          </cell>
          <cell r="I55">
            <v>177.97</v>
          </cell>
          <cell r="J55">
            <v>177.97</v>
          </cell>
        </row>
        <row r="56">
          <cell r="B56" t="str">
            <v>比如县夏曲镇伯托村温泉康养提升项目</v>
          </cell>
          <cell r="C56" t="str">
            <v>项目主要建设内容为1#楼包括坡屋面703.96㎡、平屋面115.14㎡、窗拆换62.70㎡；2#楼包括平屋面77.10㎡、阳光棚更换屋面玻璃242.52㎡、阳关棚遮阳帘更换485.04㎡、窗拆换40.35㎡；3#楼包括平屋面263.88㎡、阳光棚更换屋面玻璃86.83㎡、阳关棚遮阳帘更换173.65㎡、窗拆换14㎡；泡池包括坡屋面72.24㎡、窗拆换17.7㎡；原游泳池改造包括阳光棚换屋面玻璃545.41㎡、地面砖65.8㎡、铝扣板吊顶65.8㎡、卫生间木隔断30㎡；室外附属工程包括铁栏杆拆换381m、JS防水80㎡；设备及工器具购置等。</v>
          </cell>
          <cell r="D56" t="str">
            <v>计划新开工</v>
          </cell>
          <cell r="E56" t="str">
            <v>比如县农业农村和科技水利局</v>
          </cell>
          <cell r="F56" t="str">
            <v>夏曲镇</v>
          </cell>
          <cell r="G56">
            <v>45736</v>
          </cell>
          <cell r="H56" t="str">
            <v>国家投资</v>
          </cell>
          <cell r="I56">
            <v>205.5</v>
          </cell>
          <cell r="J56">
            <v>195.95</v>
          </cell>
        </row>
        <row r="57">
          <cell r="B57" t="str">
            <v>比如县白嘎乡扶贫经营用房护坡改造项目</v>
          </cell>
          <cell r="C57" t="str">
            <v>新建护坡改造60米高15米宽4米及附属工程</v>
          </cell>
          <cell r="D57" t="str">
            <v>计划新开工</v>
          </cell>
          <cell r="E57" t="str">
            <v>比如县农业农村和科技水利局</v>
          </cell>
          <cell r="F57" t="str">
            <v>白嘎乡</v>
          </cell>
          <cell r="G57">
            <v>45736</v>
          </cell>
          <cell r="H57" t="str">
            <v>国家投资</v>
          </cell>
          <cell r="I57">
            <v>320</v>
          </cell>
          <cell r="J57">
            <v>260</v>
          </cell>
        </row>
        <row r="58">
          <cell r="B58" t="str">
            <v>比如县易地搬迁小区附属改造项目</v>
          </cell>
          <cell r="C58" t="str">
            <v>易地搬迁小区排水管网改造、消防水改造及附属设施。</v>
          </cell>
          <cell r="D58" t="str">
            <v>计划新开工</v>
          </cell>
          <cell r="E58" t="str">
            <v>比如县农业农村和科技水利局</v>
          </cell>
          <cell r="F58" t="str">
            <v>比如镇</v>
          </cell>
          <cell r="G58">
            <v>45736</v>
          </cell>
          <cell r="H58" t="str">
            <v>国家投资</v>
          </cell>
          <cell r="I58">
            <v>353.23</v>
          </cell>
          <cell r="J58">
            <v>336.72</v>
          </cell>
        </row>
        <row r="59">
          <cell r="B59" t="str">
            <v>比如县温室大棚提升改造项目</v>
          </cell>
          <cell r="C59" t="str">
            <v>项目主要建设内容为单体房屋改造361.68㎡，大棚顶薄膜更换71185.59㎡，大棚顶卷膜机更换53个，强电工程1502.7m，及设备及工器具购置等。  </v>
          </cell>
          <cell r="D59" t="str">
            <v>计划新开工</v>
          </cell>
          <cell r="E59" t="str">
            <v>比如县农业农村和科技水利局</v>
          </cell>
          <cell r="F59" t="str">
            <v>比如镇</v>
          </cell>
          <cell r="G59">
            <v>45736</v>
          </cell>
          <cell r="H59" t="str">
            <v>国家投资</v>
          </cell>
          <cell r="I59">
            <v>219.1</v>
          </cell>
          <cell r="J59">
            <v>207.78</v>
          </cell>
        </row>
        <row r="60">
          <cell r="B60" t="str">
            <v>比如县易地搬迁小区基础设施提升改造项目</v>
          </cell>
          <cell r="C60" t="str">
            <v>新建易地搬迁储物房7个及排水沟改造项目  </v>
          </cell>
          <cell r="D60" t="str">
            <v>计划新开工</v>
          </cell>
          <cell r="E60" t="str">
            <v>比如县农业农村和科技水利局</v>
          </cell>
          <cell r="F60" t="str">
            <v>比如镇</v>
          </cell>
          <cell r="G60">
            <v>45736</v>
          </cell>
          <cell r="H60" t="str">
            <v>国家投资</v>
          </cell>
          <cell r="I60">
            <v>351.56</v>
          </cell>
          <cell r="J60">
            <v>343.71</v>
          </cell>
        </row>
        <row r="61">
          <cell r="B61" t="str">
            <v>比如县茶曲乡塔果村人居环境整治项目</v>
          </cell>
          <cell r="C61" t="str">
            <v>该项目主要对附属工程进行建设。其中，建设垃圾房104.86㎡，附属工程包括村庄道路（含院坝）8525.00㎡、人行道645.00㎡、室外门前硬化50.00㎡、道路边沟1228.00m、路缘石391.00m、太阳能路灯65盏、钢带增强PE螺旋波纹管（DN300）612.00m、PVC-U排水管（DE200）144.00m、砖砌体平算式单算雨水口53个、雨水检查井28座、室外强电工程1项。</v>
          </cell>
          <cell r="D61" t="str">
            <v>计划新开工</v>
          </cell>
          <cell r="E61" t="str">
            <v>比如县农业农村和科技水利局</v>
          </cell>
          <cell r="F61" t="str">
            <v>茶曲乡</v>
          </cell>
          <cell r="G61">
            <v>45736</v>
          </cell>
          <cell r="H61" t="str">
            <v>国家投资</v>
          </cell>
          <cell r="I61">
            <v>402.22</v>
          </cell>
          <cell r="J61">
            <v>374</v>
          </cell>
        </row>
        <row r="62">
          <cell r="B62" t="str">
            <v>比如县良曲乡吉日村人居环境整治项目</v>
          </cell>
          <cell r="C62" t="str">
            <v>道路硬化5160.99㎡、改建预应力混凝土桥1座，购置安装相关设施设备以及其他附属工程。</v>
          </cell>
          <cell r="D62" t="str">
            <v>计划新开工</v>
          </cell>
          <cell r="E62" t="str">
            <v>比如县农业农村和科技水利局</v>
          </cell>
          <cell r="F62" t="str">
            <v>良曲乡</v>
          </cell>
          <cell r="G62">
            <v>45736</v>
          </cell>
          <cell r="H62" t="str">
            <v>国家投资</v>
          </cell>
          <cell r="I62">
            <v>662.15</v>
          </cell>
          <cell r="J62">
            <v>645.67</v>
          </cell>
        </row>
        <row r="63">
          <cell r="B63" t="str">
            <v>比如县玉贡、萨玛村温室大棚水电改造项目</v>
          </cell>
          <cell r="C63" t="str">
            <v>项目主要建设内容为1、 玉贡村新建圆形水井3座，敷设给水管道4679.4m；萨玛村新建圆形水井2座，敷设给水管道1544.3m。 2、 玉贡村大棚强电工程10530.83m，道路破除及恢复768.56㎡等。  </v>
          </cell>
          <cell r="D63" t="str">
            <v>计划新开工</v>
          </cell>
          <cell r="E63" t="str">
            <v>比如县农业农村和科技水利局</v>
          </cell>
          <cell r="F63" t="str">
            <v>比如镇</v>
          </cell>
          <cell r="G63">
            <v>45736</v>
          </cell>
          <cell r="H63" t="str">
            <v>国家投资</v>
          </cell>
          <cell r="I63">
            <v>644.26</v>
          </cell>
          <cell r="J63">
            <v>614.27</v>
          </cell>
        </row>
        <row r="64">
          <cell r="B64" t="str">
            <v>那曲市比如县比如镇迦然村人居环境建设项目</v>
          </cell>
          <cell r="C64" t="str">
            <v>建设1#供水房82.01㎡，2#供水房82.01㎡，1#室外厕所26.46㎡，2#室外厕所26.46㎡，附属工程包括垃圾桶26个、机井2座、室外给排水1项、室外电气1项，道路工程包括道路土石方工程1项、新建道路4484.69㎡、涵洞22.00m、边沟1045.00m、单柱式标志标牌6个、减速带38.00m、波形护栏276.00m、人行道路硬化1756.20㎡。  </v>
          </cell>
          <cell r="D64" t="str">
            <v>计划新开工</v>
          </cell>
          <cell r="E64" t="str">
            <v>比如县农业农村和科技水利局</v>
          </cell>
          <cell r="F64" t="str">
            <v>比如镇</v>
          </cell>
          <cell r="G64">
            <v>45736</v>
          </cell>
          <cell r="H64" t="str">
            <v>国家投资</v>
          </cell>
          <cell r="I64">
            <v>645.08</v>
          </cell>
          <cell r="J64">
            <v>628.85</v>
          </cell>
        </row>
        <row r="65">
          <cell r="B65" t="str">
            <v>比如县比如镇吉前村中桥改造工程项目</v>
          </cell>
          <cell r="C65" t="str">
            <v>通往比如镇唯一道路，拆除重建吉前村中桥长度70米，宽度5.5米。</v>
          </cell>
          <cell r="D65" t="str">
            <v>计划新开工</v>
          </cell>
          <cell r="E65" t="str">
            <v>比如县交通运输局</v>
          </cell>
          <cell r="F65" t="str">
            <v>比如镇</v>
          </cell>
          <cell r="G65">
            <v>45736</v>
          </cell>
          <cell r="H65" t="str">
            <v>国家投资</v>
          </cell>
          <cell r="I65">
            <v>661.39</v>
          </cell>
          <cell r="J65">
            <v>487</v>
          </cell>
        </row>
        <row r="66">
          <cell r="B66" t="str">
            <v>比如县茶曲乡多硕卡村人居环境整治项目</v>
          </cell>
          <cell r="C66" t="str">
            <v>项目的建设内容包括旱厕、供水房、附属工程、道路工程、照明工程及给水工程。其中：旱厕52.92㎡（共2栋，单栋建筑面积26.46㎡），供水房82.01㎡，附属工程包括垃圾桶80个、室外电气1项、入户硬化2997.88㎡，道路工程包括土石方工程（挖方6270.00m³、填方926.00m³、弃方5344.00m³）、混凝土道路（支路）9148.62㎡、混凝土道路（巷路）1242.37㎡、挖出旧路面1472.00㎡、盖板边沟4116.00m、单柱式标志牌5套，照明工程包括太阳能路灯68盏。</v>
          </cell>
          <cell r="D66" t="str">
            <v>计划新开工</v>
          </cell>
          <cell r="E66" t="str">
            <v>比如县农业农村和科技水利局</v>
          </cell>
          <cell r="F66" t="str">
            <v>茶曲乡</v>
          </cell>
          <cell r="G66">
            <v>45736</v>
          </cell>
          <cell r="H66" t="str">
            <v>国家投资</v>
          </cell>
          <cell r="I66">
            <v>750.02</v>
          </cell>
          <cell r="J66">
            <v>668.3</v>
          </cell>
        </row>
        <row r="67">
          <cell r="B67" t="str">
            <v>比如县羊秀乡贡宁村人居环境整治项目</v>
          </cell>
          <cell r="C67" t="str">
            <v>道路工程：路基8752.96㎡、路面工程7668.46㎡、盖板沟180米、边沟576米、波形护栏909米、旱厕2个（64.48㎡）购置75盏路灯、20个垃圾桶及附属设施。</v>
          </cell>
          <cell r="D67" t="str">
            <v>计划新开工</v>
          </cell>
          <cell r="E67" t="str">
            <v>比如县农业农村和科技水利局</v>
          </cell>
          <cell r="F67" t="str">
            <v>羊秀乡</v>
          </cell>
          <cell r="G67">
            <v>45737</v>
          </cell>
          <cell r="H67" t="str">
            <v>国家投资</v>
          </cell>
          <cell r="I67">
            <v>933.78</v>
          </cell>
          <cell r="J67">
            <v>817.42</v>
          </cell>
        </row>
        <row r="68">
          <cell r="B68" t="str">
            <v>比如县茶曲乡郭那村人居环境建设项目</v>
          </cell>
          <cell r="C68" t="str">
            <v>新建室外旱厕52.92㎡（共2栋，单栋建筑面积26.46㎡），以及附属总平工程；新建道路长度3446.905m，其中支路5条，长度2693.324m，巷路4条，长度753.581m。</v>
          </cell>
          <cell r="D68" t="str">
            <v>计划新开工</v>
          </cell>
          <cell r="E68" t="str">
            <v>比如县农业农村和科技水利局</v>
          </cell>
          <cell r="F68" t="str">
            <v>茶曲乡</v>
          </cell>
          <cell r="G68">
            <v>45736</v>
          </cell>
          <cell r="H68" t="str">
            <v>国家投资</v>
          </cell>
          <cell r="I68">
            <v>958.73</v>
          </cell>
          <cell r="J68">
            <v>917.06</v>
          </cell>
        </row>
        <row r="69">
          <cell r="B69" t="str">
            <v>比如县扎拉乡桑布村人居环境整治项目</v>
          </cell>
          <cell r="C69" t="str">
            <v>该项目主要建设内容为定居点1和定居点2。定居点1新建旱厕（共1栋，单栋建筑面积26.46㎡），供水房82.01㎡，垃圾桶50个，机井1座，供水房室外电气1项，入户硬化4624.24㎡；道路工程包括土石方工程（挖方4726.00㎡、填方1654.00㎡、弃方3072.00㎡）；混凝土道路（支路）9025.64㎡；挖出旧路面760.00㎡；盖板边沟2836.00m；单柱式标志牌7套；钢筋混凝土盖板涵10.00m；照明工程包括太阳能路灯56盏，定居点2新建旱（共2栋，单栋建筑面积26.46㎡），供水房82.01㎡，垃圾桶16个，机井1座，供水房室外电气1项，入户硬化1580.46㎡；道路工程包括土石方工程（挖方642.00㎡、填方225.00㎡、弃方417.00㎡）；混凝土道路（支路）1347.59㎡；挖出旧路面760.00㎡；盖板边沟384.00m；照明工程包括太阳能路灯9盏。</v>
          </cell>
          <cell r="D69" t="str">
            <v>计划新开工</v>
          </cell>
          <cell r="E69" t="str">
            <v>比如县农业农村和科技水利局</v>
          </cell>
          <cell r="F69" t="str">
            <v>扎拉乡</v>
          </cell>
          <cell r="G69">
            <v>45736</v>
          </cell>
          <cell r="H69" t="str">
            <v>国家投资</v>
          </cell>
          <cell r="I69">
            <v>1061.35</v>
          </cell>
          <cell r="J69">
            <v>914.6</v>
          </cell>
        </row>
        <row r="70">
          <cell r="B70" t="str">
            <v>比如县羊秀乡朵给村人居环境整治项目</v>
          </cell>
          <cell r="C70" t="str">
            <v>道路工程：路基18985.82㎡、路面工程16264.82㎡、盖板沟4469米、钢筋混泥土承插管111米、旱厕2个（64.48㎡）购置75盏路灯、13个垃圾桶及附属设施。 </v>
          </cell>
          <cell r="D70" t="str">
            <v>计划新开工</v>
          </cell>
          <cell r="E70" t="str">
            <v>比如县农业农村和科技水利局</v>
          </cell>
          <cell r="F70" t="str">
            <v>羊秀乡</v>
          </cell>
          <cell r="G70">
            <v>45736</v>
          </cell>
          <cell r="H70" t="str">
            <v>国家投资</v>
          </cell>
          <cell r="I70">
            <v>1429.59</v>
          </cell>
          <cell r="J70">
            <v>1050.5</v>
          </cell>
        </row>
        <row r="71">
          <cell r="B71" t="str">
            <v>比如县恰则乡底吾达村人居环境整治项目</v>
          </cell>
          <cell r="C71" t="str">
            <v>新建1-6号路道路硬化3.7公里，新建混凝土桥梁一座 、排水沟2.1公里、公共卫生间1座、购置路灯78盏、垃圾桶24组及其他附属设施。  </v>
          </cell>
          <cell r="D71" t="str">
            <v>计划新开工</v>
          </cell>
          <cell r="E71" t="str">
            <v>比如县农业农村和科技水利局</v>
          </cell>
          <cell r="F71" t="str">
            <v>恰则乡</v>
          </cell>
          <cell r="G71">
            <v>45736</v>
          </cell>
          <cell r="H71" t="str">
            <v>国家投资</v>
          </cell>
          <cell r="I71">
            <v>1375.7</v>
          </cell>
          <cell r="J71">
            <v>952.5</v>
          </cell>
        </row>
        <row r="72">
          <cell r="B72" t="str">
            <v>比如县布曲河道治理工程</v>
          </cell>
          <cell r="C72" t="str">
            <v>治理河道总长3580M,新建防洪堤3238.20m，河道治理清淤496.78M新建沉砂池1座</v>
          </cell>
          <cell r="D72" t="str">
            <v>计划新开工</v>
          </cell>
          <cell r="E72" t="str">
            <v>比如县农业农村和科技水利局</v>
          </cell>
          <cell r="F72" t="str">
            <v>比如镇</v>
          </cell>
          <cell r="G72">
            <v>45736</v>
          </cell>
          <cell r="H72" t="str">
            <v>国家投资</v>
          </cell>
          <cell r="I72">
            <v>1818.03</v>
          </cell>
          <cell r="J72">
            <v>1410.77</v>
          </cell>
        </row>
        <row r="73">
          <cell r="B73" t="str">
            <v>那曲市比如“千万工程”比如县比如镇五个居委会道路提升项目（比如南路）</v>
          </cell>
          <cell r="C73" t="str">
            <v>新建道路总长185.546m及附属</v>
          </cell>
          <cell r="D73" t="str">
            <v>计划新开工</v>
          </cell>
          <cell r="E73" t="str">
            <v>比如县住房和
城乡建设局</v>
          </cell>
          <cell r="F73" t="str">
            <v>比如镇</v>
          </cell>
          <cell r="G73">
            <v>45736</v>
          </cell>
          <cell r="H73" t="str">
            <v>援藏资金</v>
          </cell>
          <cell r="I73">
            <v>399.85</v>
          </cell>
          <cell r="J73">
            <v>399.85</v>
          </cell>
        </row>
        <row r="74">
          <cell r="B74" t="str">
            <v>那曲市比如“千万工程”比如县比如镇五个居委会道路提升项目（宁波北路）</v>
          </cell>
          <cell r="C74" t="str">
            <v>新建道路总长167.718m及附属</v>
          </cell>
          <cell r="D74" t="str">
            <v>计划新开工</v>
          </cell>
          <cell r="E74" t="str">
            <v>比如县住房和
城乡建设局</v>
          </cell>
          <cell r="F74" t="str">
            <v>比如镇</v>
          </cell>
          <cell r="G74">
            <v>45736</v>
          </cell>
          <cell r="H74" t="str">
            <v>援藏资金</v>
          </cell>
          <cell r="I74">
            <v>443.9</v>
          </cell>
          <cell r="J74">
            <v>443.9</v>
          </cell>
        </row>
        <row r="75">
          <cell r="B75" t="str">
            <v>那曲市比如“千万工程”（五个居委会基础设施提升工程）</v>
          </cell>
          <cell r="C75" t="str">
            <v>滨河路柳叶公园、双拥口袋公园、帐篷营地、城西环境整治</v>
          </cell>
          <cell r="D75" t="str">
            <v>计划新开工</v>
          </cell>
          <cell r="E75" t="str">
            <v>比如县住房和
城乡建设局</v>
          </cell>
          <cell r="F75" t="str">
            <v>比如镇</v>
          </cell>
          <cell r="G75">
            <v>45736</v>
          </cell>
          <cell r="H75" t="str">
            <v>援藏资金</v>
          </cell>
          <cell r="I75">
            <v>799.96</v>
          </cell>
          <cell r="J75">
            <v>581.59</v>
          </cell>
        </row>
        <row r="76">
          <cell r="B76" t="str">
            <v>比如县生活垃圾分拣场建设项目</v>
          </cell>
          <cell r="C76" t="str">
            <v>新建总晾晒场为4530平方米生活垃圾分拣场1座，日处理规模7.5吨/天。主要建设内容包括垃圾分拣场、管理用房、调节池以及附属工程。垃圾分拣场含C30片石混凝土垃圾坝276.44米、导气石笼4座、铁艺大门1樘、截洪沟138.50米、渗沥液导排盲沟85.20米、防飞散网276.44米、地下水监测井5座以及防渗工程、土方工程、渗滤液回喷回灌系统、临时道路等；建设管理用房24.35平方米、调节池134.40平方米；购置安装附属设施设备，实施相关附属工程。</v>
          </cell>
          <cell r="D76" t="str">
            <v>计划新开工</v>
          </cell>
          <cell r="E76" t="str">
            <v>比如县住房和
城乡建设局</v>
          </cell>
          <cell r="F76" t="str">
            <v>比如镇</v>
          </cell>
          <cell r="G76">
            <v>45736</v>
          </cell>
          <cell r="H76" t="str">
            <v>财政统筹解决</v>
          </cell>
          <cell r="I76">
            <v>1121</v>
          </cell>
          <cell r="J76">
            <v>1121</v>
          </cell>
        </row>
        <row r="77">
          <cell r="B77" t="str">
            <v>比如县乡村振兴产业扶持项目（芜根饮料厂建设）</v>
          </cell>
          <cell r="C77" t="str">
            <v>本项目总用地面积为16427.58平方米，新建厂房3923.10平方米，新建综合楼918.06平方米，阳光大棚1718.21平方米，地下设备用房面积为443.88平方米。项目另涉及室外附属工程。</v>
          </cell>
          <cell r="D77" t="str">
            <v>计划新开工</v>
          </cell>
          <cell r="E77" t="str">
            <v>经信商务局</v>
          </cell>
          <cell r="F77" t="str">
            <v>比如镇</v>
          </cell>
          <cell r="G77">
            <v>45767</v>
          </cell>
          <cell r="H77" t="str">
            <v>援藏资金</v>
          </cell>
          <cell r="I77">
            <v>3153</v>
          </cell>
          <cell r="J77">
            <v>0</v>
          </cell>
        </row>
        <row r="78">
          <cell r="B78" t="str">
            <v>比如县多然中桥改造工程</v>
          </cell>
          <cell r="C78" t="str">
            <v>桥梁全长66.08米</v>
          </cell>
          <cell r="D78" t="str">
            <v>计划新开工</v>
          </cell>
          <cell r="E78" t="str">
            <v>比如县交通局</v>
          </cell>
          <cell r="F78" t="str">
            <v>香曲乡</v>
          </cell>
          <cell r="G78">
            <v>45767</v>
          </cell>
          <cell r="H78" t="str">
            <v>援藏资金</v>
          </cell>
          <cell r="I78">
            <v>1004.57</v>
          </cell>
          <cell r="J78">
            <v>1004.57</v>
          </cell>
        </row>
        <row r="79">
          <cell r="B79" t="str">
            <v>那曲市比如县“两山”理论实践区（土地污染防治与科普示范点）</v>
          </cell>
          <cell r="C79" t="str">
            <v>建设藏药实验基地4156平方米、“两山”理论研学科普基地529.15平方米，实施“两山”理论研学科普基地装饰、布展415.35平方米，实施土壤重构、植被重建、挂网喷播等工程，实施土壤质量、地下水、中药质量监测管护以及复垦管护工程，实施排水沟362米、生产路952米（透水混凝土路面宽2米）等配套工程。</v>
          </cell>
          <cell r="D79" t="str">
            <v>计划新开工</v>
          </cell>
          <cell r="E79" t="str">
            <v>生态环境局
比如县分局</v>
          </cell>
          <cell r="F79" t="str">
            <v>比如镇</v>
          </cell>
          <cell r="G79">
            <v>45767</v>
          </cell>
          <cell r="H79" t="str">
            <v>国家投资</v>
          </cell>
          <cell r="I79">
            <v>2470.86</v>
          </cell>
          <cell r="J79">
            <v>986.86</v>
          </cell>
        </row>
        <row r="80">
          <cell r="B80" t="str">
            <v>那曲市比如县筑牢中华民族共同体意识宣传长廊建设项目</v>
          </cell>
          <cell r="C80" t="str">
            <v>在县内实施筑牢中华民族共同体意识宣传长廊建设</v>
          </cell>
          <cell r="D80" t="str">
            <v>计划新开工</v>
          </cell>
          <cell r="E80" t="str">
            <v>县委统战部</v>
          </cell>
          <cell r="F80" t="str">
            <v>比如镇</v>
          </cell>
          <cell r="G80">
            <v>45767</v>
          </cell>
          <cell r="H80" t="str">
            <v>援藏计划外</v>
          </cell>
          <cell r="I80">
            <v>197</v>
          </cell>
          <cell r="J80">
            <v>197</v>
          </cell>
        </row>
        <row r="81">
          <cell r="B81" t="str">
            <v>西藏娜若重要湿地保护与修复项目</v>
          </cell>
          <cell r="C81" t="str">
            <v>湿地保护与修复工程，包括聘用管护人员、购置巡护设备、湿地生态修复、边界标识、湿地管理系统开发、湿地监控系统建设。</v>
          </cell>
          <cell r="D81" t="str">
            <v>计划新开工</v>
          </cell>
          <cell r="E81" t="str">
            <v>自然资源局</v>
          </cell>
          <cell r="F81" t="str">
            <v>白嘎乡</v>
          </cell>
          <cell r="G81">
            <v>45767</v>
          </cell>
          <cell r="H81" t="str">
            <v>中央财政林业草原生态保护回复资金</v>
          </cell>
          <cell r="I81">
            <v>1420</v>
          </cell>
          <cell r="J81">
            <v>1420</v>
          </cell>
        </row>
        <row r="82">
          <cell r="C82" t="str">
            <v>—————</v>
          </cell>
          <cell r="D82" t="str">
            <v>————</v>
          </cell>
          <cell r="E82" t="str">
            <v>————</v>
          </cell>
        </row>
        <row r="82">
          <cell r="I82" t="e">
            <v>#N/A</v>
          </cell>
          <cell r="J82">
            <v>225401.729153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90"/>
  <sheetViews>
    <sheetView tabSelected="1" zoomScale="115" zoomScaleNormal="115" workbookViewId="0">
      <pane xSplit="2" ySplit="10" topLeftCell="C11" activePane="bottomRight" state="frozen"/>
      <selection/>
      <selection pane="topRight"/>
      <selection pane="bottomLeft"/>
      <selection pane="bottomRight" activeCell="A90" sqref="$A90:$XFD90"/>
    </sheetView>
  </sheetViews>
  <sheetFormatPr defaultColWidth="9" defaultRowHeight="20" customHeight="1"/>
  <cols>
    <col min="1" max="1" width="4.62962962962963" style="9" customWidth="1"/>
    <col min="2" max="2" width="20.1296296296296" style="12" customWidth="1"/>
    <col min="3" max="3" width="94.7592592592593" style="9" customWidth="1"/>
    <col min="4" max="4" width="8.62962962962963" style="9" customWidth="1"/>
    <col min="5" max="5" width="10.6296296296296" style="9" customWidth="1"/>
    <col min="6" max="6" width="14.25" style="9" customWidth="1"/>
    <col min="7" max="7" width="18.4074074074074" style="13" customWidth="1"/>
    <col min="8" max="8" width="17.1388888888889" style="13" customWidth="1"/>
    <col min="9" max="9" width="16" style="9" customWidth="1"/>
    <col min="10" max="12" width="10.6296296296296" style="14" customWidth="1"/>
    <col min="13" max="15" width="15.6296296296296" style="15" customWidth="1"/>
    <col min="16" max="16" width="13" style="14" customWidth="1"/>
    <col min="17" max="19" width="8.5" style="14" hidden="1" customWidth="1"/>
    <col min="20" max="20" width="5.87962962962963" style="14" hidden="1" customWidth="1"/>
    <col min="21" max="21" width="10.1296296296296" style="14" hidden="1" customWidth="1"/>
    <col min="22" max="22" width="8.37962962962963" style="14" hidden="1" customWidth="1"/>
    <col min="23" max="26" width="5" style="14" hidden="1" customWidth="1"/>
    <col min="27" max="27" width="6.62962962962963" style="14" hidden="1" customWidth="1"/>
    <col min="28" max="30" width="5.62962962962963" style="14" hidden="1" customWidth="1"/>
    <col min="31" max="31" width="36" style="16" hidden="1" customWidth="1"/>
    <col min="32" max="32" width="16.5" style="16" hidden="1" customWidth="1"/>
    <col min="33" max="33" width="12" style="16" hidden="1" customWidth="1"/>
    <col min="34" max="34" width="12.75" style="16" hidden="1" customWidth="1"/>
    <col min="35" max="35" width="13.6296296296296" style="16" hidden="1" customWidth="1"/>
    <col min="36" max="16384" width="9" style="9"/>
  </cols>
  <sheetData>
    <row r="1" s="4" customFormat="1" ht="30" customHeight="1" spans="1:35">
      <c r="A1" s="17" t="s">
        <v>0</v>
      </c>
      <c r="B1" s="18"/>
      <c r="C1" s="17"/>
      <c r="D1" s="17"/>
      <c r="E1" s="17"/>
      <c r="F1" s="17"/>
      <c r="G1" s="19"/>
      <c r="H1" s="19"/>
      <c r="I1" s="17"/>
      <c r="J1" s="50"/>
      <c r="K1" s="50"/>
      <c r="L1" s="50"/>
      <c r="M1" s="51"/>
      <c r="N1" s="51"/>
      <c r="O1" s="51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75"/>
      <c r="AF1" s="75"/>
      <c r="AG1" s="75"/>
      <c r="AH1" s="75"/>
      <c r="AI1" s="75"/>
    </row>
    <row r="2" s="5" customFormat="1" customHeight="1" spans="1:30">
      <c r="A2" s="20"/>
      <c r="B2" s="20"/>
      <c r="C2" s="21" t="s">
        <v>1</v>
      </c>
      <c r="D2" s="21"/>
      <c r="E2" s="22" t="s">
        <v>2</v>
      </c>
      <c r="F2" s="22"/>
      <c r="G2" s="21" t="s">
        <v>3</v>
      </c>
      <c r="H2" s="22" t="s">
        <v>4</v>
      </c>
      <c r="I2" s="22"/>
      <c r="J2" s="22"/>
      <c r="K2" s="22"/>
      <c r="L2" s="22"/>
      <c r="M2" s="22"/>
      <c r="Y2" s="21" t="s">
        <v>5</v>
      </c>
      <c r="Z2" s="21"/>
      <c r="AA2" s="76">
        <v>2025</v>
      </c>
      <c r="AB2" s="22" t="s">
        <v>6</v>
      </c>
      <c r="AC2" s="76">
        <v>4</v>
      </c>
      <c r="AD2" s="22" t="s">
        <v>7</v>
      </c>
    </row>
    <row r="3" s="6" customFormat="1" customHeight="1" spans="1:35">
      <c r="A3" s="23" t="s">
        <v>8</v>
      </c>
      <c r="B3" s="24" t="s">
        <v>9</v>
      </c>
      <c r="C3" s="25" t="s">
        <v>10</v>
      </c>
      <c r="D3" s="25"/>
      <c r="E3" s="25" t="s">
        <v>11</v>
      </c>
      <c r="F3" s="25" t="s">
        <v>12</v>
      </c>
      <c r="G3" s="25" t="s">
        <v>13</v>
      </c>
      <c r="H3" s="26" t="s">
        <v>14</v>
      </c>
      <c r="I3" s="25" t="s">
        <v>15</v>
      </c>
      <c r="J3" s="25" t="s">
        <v>16</v>
      </c>
      <c r="K3" s="25"/>
      <c r="L3" s="25"/>
      <c r="M3" s="25"/>
      <c r="N3" s="25" t="s">
        <v>17</v>
      </c>
      <c r="O3" s="52" t="s">
        <v>18</v>
      </c>
      <c r="P3" s="52" t="s">
        <v>19</v>
      </c>
      <c r="Q3" s="52" t="s">
        <v>20</v>
      </c>
      <c r="R3" s="52" t="s">
        <v>21</v>
      </c>
      <c r="S3" s="25" t="s">
        <v>22</v>
      </c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 t="s">
        <v>23</v>
      </c>
      <c r="AF3" s="25"/>
      <c r="AG3" s="25"/>
      <c r="AH3" s="25"/>
      <c r="AI3" s="81"/>
    </row>
    <row r="4" s="7" customFormat="1" customHeight="1" spans="1:35">
      <c r="A4" s="27"/>
      <c r="B4" s="28"/>
      <c r="C4" s="29"/>
      <c r="D4" s="29"/>
      <c r="E4" s="29"/>
      <c r="F4" s="29"/>
      <c r="G4" s="29"/>
      <c r="H4" s="30"/>
      <c r="I4" s="29"/>
      <c r="J4" s="30" t="s">
        <v>24</v>
      </c>
      <c r="K4" s="29" t="s">
        <v>25</v>
      </c>
      <c r="L4" s="29" t="s">
        <v>26</v>
      </c>
      <c r="M4" s="53" t="s">
        <v>27</v>
      </c>
      <c r="N4" s="29"/>
      <c r="O4" s="54"/>
      <c r="P4" s="54"/>
      <c r="Q4" s="54"/>
      <c r="R4" s="54"/>
      <c r="S4" s="29" t="s">
        <v>28</v>
      </c>
      <c r="T4" s="29" t="s">
        <v>29</v>
      </c>
      <c r="U4" s="29" t="s">
        <v>30</v>
      </c>
      <c r="V4" s="29" t="s">
        <v>31</v>
      </c>
      <c r="W4" s="29" t="s">
        <v>32</v>
      </c>
      <c r="X4" s="29" t="s">
        <v>33</v>
      </c>
      <c r="Y4" s="29" t="s">
        <v>34</v>
      </c>
      <c r="Z4" s="29" t="s">
        <v>35</v>
      </c>
      <c r="AA4" s="29" t="s">
        <v>36</v>
      </c>
      <c r="AB4" s="29" t="s">
        <v>37</v>
      </c>
      <c r="AC4" s="29" t="s">
        <v>38</v>
      </c>
      <c r="AD4" s="29" t="s">
        <v>39</v>
      </c>
      <c r="AE4" s="29" t="s">
        <v>40</v>
      </c>
      <c r="AF4" s="29" t="s">
        <v>41</v>
      </c>
      <c r="AG4" s="29" t="s">
        <v>42</v>
      </c>
      <c r="AH4" s="29"/>
      <c r="AI4" s="82"/>
    </row>
    <row r="5" s="8" customFormat="1" customHeight="1" spans="1:35">
      <c r="A5" s="31">
        <v>1</v>
      </c>
      <c r="B5" s="28"/>
      <c r="C5" s="29" t="s">
        <v>43</v>
      </c>
      <c r="D5" s="29"/>
      <c r="E5" s="32">
        <f>COUNTIF($D$11:$D$89,C5)</f>
        <v>39</v>
      </c>
      <c r="F5" s="32">
        <f>COUNTIFS($D$11:$D$89,C5,$K$11:$K$89,"&gt;0",$F$11:$F$89,"已开工")</f>
        <v>19</v>
      </c>
      <c r="G5" s="33">
        <f>F5/E5</f>
        <v>0.487179487179487</v>
      </c>
      <c r="H5" s="33">
        <f>F5/COUNTIFS($D$11:$D$89,C5,$K$11:$K$89,"&gt;0")</f>
        <v>0.513513513513513</v>
      </c>
      <c r="I5" s="33">
        <f>COUNTIFS($D$11:$D$89,C5,$N$11:$N$89,"&gt;=0.95")/E5</f>
        <v>0.0256410256410256</v>
      </c>
      <c r="J5" s="55">
        <f>SUMIF($D$11:$D$89,C5,$J$11:$J$89)</f>
        <v>69476.97</v>
      </c>
      <c r="K5" s="55">
        <f>SUMIF($D$11:$D$89,C5,$K$11:$K$89)</f>
        <v>40374.058</v>
      </c>
      <c r="L5" s="55">
        <f>SUMIF($D$11:$D$89,C5,$L$11:$L$89)</f>
        <v>29402.912</v>
      </c>
      <c r="M5" s="33">
        <f>K5/J5</f>
        <v>0.58111425987633</v>
      </c>
      <c r="N5" s="33">
        <f>SUMIF($D$11:$D$89,C5,$N$11:$N$89)/E5</f>
        <v>0.147435897435897</v>
      </c>
      <c r="O5" s="33">
        <f>P5/K5</f>
        <v>0.0835252518337394</v>
      </c>
      <c r="P5" s="55">
        <f>SUMIF($D$11:$D$89,C5,$P$11:$P$89)</f>
        <v>3372.253362</v>
      </c>
      <c r="Q5" s="55">
        <f>SUMIF($D$11:$D$89,C5,$Q$11:$Q$89)</f>
        <v>61.9</v>
      </c>
      <c r="R5" s="55">
        <f>SUMIF($D$11:$D$89,C5,$R$11:$R$89)</f>
        <v>3310.353362</v>
      </c>
      <c r="S5" s="55">
        <f>SUMIF($D$11:$D$89,$C$5,S11:S89)</f>
        <v>0</v>
      </c>
      <c r="T5" s="55">
        <f t="shared" ref="T5:AD5" si="0">SUMIF($D$11:$D$89,$C$5,T11:T89)</f>
        <v>0</v>
      </c>
      <c r="U5" s="55">
        <f t="shared" si="0"/>
        <v>2561.230362</v>
      </c>
      <c r="V5" s="55">
        <f t="shared" si="0"/>
        <v>749.123</v>
      </c>
      <c r="W5" s="55">
        <f t="shared" si="0"/>
        <v>0</v>
      </c>
      <c r="X5" s="55">
        <f t="shared" si="0"/>
        <v>0</v>
      </c>
      <c r="Y5" s="55">
        <f t="shared" si="0"/>
        <v>0</v>
      </c>
      <c r="Z5" s="55">
        <f t="shared" si="0"/>
        <v>0</v>
      </c>
      <c r="AA5" s="55">
        <f t="shared" si="0"/>
        <v>0</v>
      </c>
      <c r="AB5" s="55">
        <f t="shared" si="0"/>
        <v>0</v>
      </c>
      <c r="AC5" s="55">
        <f t="shared" si="0"/>
        <v>0</v>
      </c>
      <c r="AD5" s="55">
        <f t="shared" si="0"/>
        <v>0</v>
      </c>
      <c r="AE5" s="55">
        <f>J5-Q5</f>
        <v>69415.07</v>
      </c>
      <c r="AF5" s="55">
        <f>R5</f>
        <v>3310.353362</v>
      </c>
      <c r="AG5" s="33">
        <f>AF5/AE5</f>
        <v>0.0476892605885149</v>
      </c>
      <c r="AH5" s="33"/>
      <c r="AI5" s="83"/>
    </row>
    <row r="6" s="8" customFormat="1" customHeight="1" spans="1:35">
      <c r="A6" s="31">
        <v>2</v>
      </c>
      <c r="B6" s="28"/>
      <c r="C6" s="29" t="s">
        <v>44</v>
      </c>
      <c r="D6" s="29"/>
      <c r="E6" s="32">
        <f>COUNTIF($D$11:$D$89,C6)</f>
        <v>40</v>
      </c>
      <c r="F6" s="32">
        <f>COUNTIFS($D$11:$D$89,C6,$K$11:$K$89,"&gt;0",$F$11:$F$89,"已复工")</f>
        <v>13</v>
      </c>
      <c r="G6" s="33">
        <f>F6/E6</f>
        <v>0.325</v>
      </c>
      <c r="H6" s="33">
        <f>F6/COUNTIFS($D$11:$D$89,C6,$K$11:$K$89,"&gt;0")</f>
        <v>0.333333333333333</v>
      </c>
      <c r="I6" s="33">
        <f>COUNTIFS($D$11:$D$89,C6,$N$11:$N$89,"&gt;=0.95")/E6</f>
        <v>0.05</v>
      </c>
      <c r="J6" s="55">
        <f>SUMIF($D$11:$D$89,C6,$J$11:$J$89)</f>
        <v>184842.531153</v>
      </c>
      <c r="K6" s="55">
        <f>SUMIF($D$11:$D$89,C6,$K$11:$K$89)</f>
        <v>177341.501153</v>
      </c>
      <c r="L6" s="55">
        <f>SUMIF($D$11:$D$89,C6,$L$11:$L$89)</f>
        <v>7501.03</v>
      </c>
      <c r="M6" s="33">
        <f>K6/J6</f>
        <v>0.959419350334523</v>
      </c>
      <c r="N6" s="33">
        <f>SUMIF($D$11:$D$89,C6,$N$11:$N$89)/E6</f>
        <v>0.529239736892122</v>
      </c>
      <c r="O6" s="33">
        <f>P6/K6</f>
        <v>0.537121031747783</v>
      </c>
      <c r="P6" s="55">
        <f>SUMIF($D$11:$D$89,C6,$P$11:$P$89)</f>
        <v>95253.850071</v>
      </c>
      <c r="Q6" s="55">
        <f>SUMIF($D$11:$D$89,C6,$Q$11:$Q$89)</f>
        <v>81235.681171</v>
      </c>
      <c r="R6" s="55">
        <f>SUMIF($D$11:$D$89,C6,$R$11:$R$89)</f>
        <v>14018.1689</v>
      </c>
      <c r="S6" s="55">
        <f>SUMIF($D$11:$D$89,$C$6,S11:S89)</f>
        <v>13350.48</v>
      </c>
      <c r="T6" s="55">
        <f t="shared" ref="T6:AD6" si="1">SUMIF($D$11:$D$89,$C$6,T11:T89)</f>
        <v>21.9</v>
      </c>
      <c r="U6" s="55">
        <f t="shared" si="1"/>
        <v>601.4597</v>
      </c>
      <c r="V6" s="55">
        <f t="shared" si="1"/>
        <v>44.2212</v>
      </c>
      <c r="W6" s="55">
        <f t="shared" si="1"/>
        <v>0</v>
      </c>
      <c r="X6" s="55">
        <f t="shared" si="1"/>
        <v>0</v>
      </c>
      <c r="Y6" s="55">
        <f t="shared" si="1"/>
        <v>0</v>
      </c>
      <c r="Z6" s="55">
        <f t="shared" si="1"/>
        <v>0</v>
      </c>
      <c r="AA6" s="55">
        <f t="shared" si="1"/>
        <v>0</v>
      </c>
      <c r="AB6" s="55">
        <f t="shared" si="1"/>
        <v>0</v>
      </c>
      <c r="AC6" s="55">
        <f t="shared" si="1"/>
        <v>0</v>
      </c>
      <c r="AD6" s="55">
        <f t="shared" si="1"/>
        <v>0</v>
      </c>
      <c r="AE6" s="55">
        <f>J6-Q6</f>
        <v>103606.849982</v>
      </c>
      <c r="AF6" s="55">
        <f>R6</f>
        <v>14018.1689</v>
      </c>
      <c r="AG6" s="33">
        <f>AF6/AE6</f>
        <v>0.135301564543613</v>
      </c>
      <c r="AH6" s="33"/>
      <c r="AI6" s="83"/>
    </row>
    <row r="7" s="8" customFormat="1" customHeight="1" spans="1:35">
      <c r="A7" s="34">
        <v>3</v>
      </c>
      <c r="B7" s="35"/>
      <c r="C7" s="36" t="s">
        <v>45</v>
      </c>
      <c r="D7" s="36"/>
      <c r="E7" s="37">
        <f>COUNTA(B11:B89)</f>
        <v>79</v>
      </c>
      <c r="F7" s="37">
        <f>COUNTIF($F$11:$F$89,"已开工")+COUNTIF($F$11:$F$89,"已复工")</f>
        <v>64</v>
      </c>
      <c r="G7" s="38">
        <f>F7/E7</f>
        <v>0.810126582278481</v>
      </c>
      <c r="H7" s="38">
        <f>F7/COUNTIF($K$11:$K$89,"&gt;0")</f>
        <v>0.842105263157895</v>
      </c>
      <c r="I7" s="38">
        <f>COUNTIF($N$11:$N$89,"&gt;=0.95")/F7</f>
        <v>0.046875</v>
      </c>
      <c r="J7" s="56">
        <f>SUM($J$11:$J$89)</f>
        <v>254319.501153</v>
      </c>
      <c r="K7" s="56">
        <f>SUM($K$11:$K$89)</f>
        <v>217715.559153</v>
      </c>
      <c r="L7" s="56">
        <f>SUM($L$11:$L$89)</f>
        <v>36903.942</v>
      </c>
      <c r="M7" s="38">
        <f>K7/J7</f>
        <v>0.856071037281648</v>
      </c>
      <c r="N7" s="38">
        <f>SUM($N$11:$N$89)/E7</f>
        <v>0.340754297160568</v>
      </c>
      <c r="O7" s="38">
        <f>P7/K7</f>
        <v>0.453004387085125</v>
      </c>
      <c r="P7" s="56">
        <f>SUM($P$11:$P$89)</f>
        <v>98626.103433</v>
      </c>
      <c r="Q7" s="56">
        <f>SUM($Q$11:$Q$89)</f>
        <v>81297.581171</v>
      </c>
      <c r="R7" s="56">
        <f>SUM($R$11:$R$89)</f>
        <v>17328.522262</v>
      </c>
      <c r="S7" s="56">
        <f>SUM(S11:S89)</f>
        <v>13350.48</v>
      </c>
      <c r="T7" s="56">
        <f t="shared" ref="T7:AD7" si="2">SUM(T11:T89)</f>
        <v>21.9</v>
      </c>
      <c r="U7" s="56">
        <f t="shared" si="2"/>
        <v>3162.690062</v>
      </c>
      <c r="V7" s="56">
        <f t="shared" si="2"/>
        <v>793.3442</v>
      </c>
      <c r="W7" s="56">
        <f t="shared" si="2"/>
        <v>0</v>
      </c>
      <c r="X7" s="56">
        <f t="shared" si="2"/>
        <v>0</v>
      </c>
      <c r="Y7" s="56">
        <f t="shared" si="2"/>
        <v>0</v>
      </c>
      <c r="Z7" s="56">
        <f t="shared" si="2"/>
        <v>0</v>
      </c>
      <c r="AA7" s="56">
        <f t="shared" si="2"/>
        <v>0</v>
      </c>
      <c r="AB7" s="56">
        <f t="shared" si="2"/>
        <v>0</v>
      </c>
      <c r="AC7" s="56">
        <f t="shared" si="2"/>
        <v>0</v>
      </c>
      <c r="AD7" s="56">
        <f t="shared" si="2"/>
        <v>0</v>
      </c>
      <c r="AE7" s="56">
        <f>J7-Q7</f>
        <v>173021.919982</v>
      </c>
      <c r="AF7" s="56">
        <f>R7</f>
        <v>17328.522262</v>
      </c>
      <c r="AG7" s="38">
        <f>AF7/AE7</f>
        <v>0.100152178774821</v>
      </c>
      <c r="AH7" s="38"/>
      <c r="AI7" s="84"/>
    </row>
    <row r="8" s="8" customFormat="1" customHeight="1" spans="2:35">
      <c r="B8" s="6"/>
      <c r="C8" s="6"/>
      <c r="D8" s="6"/>
      <c r="E8" s="6"/>
      <c r="F8" s="6"/>
      <c r="G8" s="39"/>
      <c r="H8" s="39"/>
      <c r="I8" s="8"/>
      <c r="J8" s="57"/>
      <c r="K8" s="57"/>
      <c r="L8" s="57"/>
      <c r="M8" s="58"/>
      <c r="N8" s="59"/>
      <c r="O8" s="58"/>
      <c r="P8" s="60"/>
      <c r="Q8" s="60"/>
      <c r="R8" s="60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77"/>
      <c r="AF8" s="77"/>
      <c r="AG8" s="77"/>
      <c r="AH8" s="77"/>
      <c r="AI8" s="77"/>
    </row>
    <row r="9" s="8" customFormat="1" customHeight="1" spans="1:35">
      <c r="A9" s="28" t="s">
        <v>8</v>
      </c>
      <c r="B9" s="40" t="s">
        <v>46</v>
      </c>
      <c r="C9" s="41" t="s">
        <v>47</v>
      </c>
      <c r="D9" s="40" t="s">
        <v>10</v>
      </c>
      <c r="E9" s="40" t="s">
        <v>48</v>
      </c>
      <c r="F9" s="40" t="s">
        <v>49</v>
      </c>
      <c r="G9" s="42" t="s">
        <v>50</v>
      </c>
      <c r="H9" s="42" t="s">
        <v>51</v>
      </c>
      <c r="I9" s="40" t="s">
        <v>52</v>
      </c>
      <c r="J9" s="53" t="s">
        <v>53</v>
      </c>
      <c r="K9" s="53"/>
      <c r="L9" s="53"/>
      <c r="M9" s="33"/>
      <c r="N9" s="61" t="s">
        <v>54</v>
      </c>
      <c r="O9" s="62" t="s">
        <v>55</v>
      </c>
      <c r="P9" s="63" t="s">
        <v>56</v>
      </c>
      <c r="Q9" s="40" t="s">
        <v>57</v>
      </c>
      <c r="R9" s="40" t="s">
        <v>58</v>
      </c>
      <c r="S9" s="29" t="s">
        <v>59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78" t="s">
        <v>60</v>
      </c>
      <c r="AF9" s="78"/>
      <c r="AG9" s="78"/>
      <c r="AH9" s="78"/>
      <c r="AI9" s="85" t="s">
        <v>61</v>
      </c>
    </row>
    <row r="10" s="8" customFormat="1" customHeight="1" spans="1:35">
      <c r="A10" s="28"/>
      <c r="B10" s="43"/>
      <c r="C10" s="44"/>
      <c r="D10" s="43"/>
      <c r="E10" s="43"/>
      <c r="F10" s="43" t="s">
        <v>62</v>
      </c>
      <c r="G10" s="45" t="s">
        <v>63</v>
      </c>
      <c r="H10" s="45" t="s">
        <v>64</v>
      </c>
      <c r="I10" s="54"/>
      <c r="J10" s="64" t="s">
        <v>24</v>
      </c>
      <c r="K10" s="64" t="s">
        <v>25</v>
      </c>
      <c r="L10" s="53" t="s">
        <v>26</v>
      </c>
      <c r="M10" s="33" t="s">
        <v>27</v>
      </c>
      <c r="N10" s="65"/>
      <c r="O10" s="66" t="s">
        <v>65</v>
      </c>
      <c r="P10" s="67" t="s">
        <v>66</v>
      </c>
      <c r="Q10" s="43" t="s">
        <v>67</v>
      </c>
      <c r="R10" s="43" t="s">
        <v>67</v>
      </c>
      <c r="S10" s="29" t="s">
        <v>28</v>
      </c>
      <c r="T10" s="29" t="s">
        <v>29</v>
      </c>
      <c r="U10" s="29" t="s">
        <v>30</v>
      </c>
      <c r="V10" s="29" t="s">
        <v>31</v>
      </c>
      <c r="W10" s="29" t="s">
        <v>32</v>
      </c>
      <c r="X10" s="29" t="s">
        <v>33</v>
      </c>
      <c r="Y10" s="29" t="s">
        <v>34</v>
      </c>
      <c r="Z10" s="29" t="s">
        <v>35</v>
      </c>
      <c r="AA10" s="29" t="s">
        <v>36</v>
      </c>
      <c r="AB10" s="29" t="s">
        <v>37</v>
      </c>
      <c r="AC10" s="29" t="s">
        <v>38</v>
      </c>
      <c r="AD10" s="29" t="s">
        <v>39</v>
      </c>
      <c r="AE10" s="78" t="s">
        <v>68</v>
      </c>
      <c r="AF10" s="78" t="s">
        <v>69</v>
      </c>
      <c r="AG10" s="78" t="s">
        <v>70</v>
      </c>
      <c r="AH10" s="78" t="s">
        <v>69</v>
      </c>
      <c r="AI10" s="86"/>
    </row>
    <row r="11" s="9" customFormat="1" ht="52" customHeight="1" spans="1:35">
      <c r="A11" s="46">
        <f>ROW()-10</f>
        <v>1</v>
      </c>
      <c r="B11" s="47" t="s">
        <v>71</v>
      </c>
      <c r="C11" s="48" t="s">
        <v>72</v>
      </c>
      <c r="D11" s="48" t="s">
        <v>44</v>
      </c>
      <c r="E11" s="48" t="s">
        <v>73</v>
      </c>
      <c r="F11" s="48" t="s">
        <v>74</v>
      </c>
      <c r="G11" s="49">
        <v>45536</v>
      </c>
      <c r="H11" s="49">
        <v>45626</v>
      </c>
      <c r="I11" s="48" t="s">
        <v>75</v>
      </c>
      <c r="J11" s="68">
        <f>VLOOKUP($B$11:$B$49,'[1]2025计划新开工'!$B:$I,8,FALSE)</f>
        <v>37800</v>
      </c>
      <c r="K11" s="68">
        <f>VLOOKUP($B$11:$B$49,'[1]2025计划新开工'!$B:$J,9,FALSE)</f>
        <v>37800</v>
      </c>
      <c r="L11" s="69">
        <f>IF(B11="","",J11-K11)</f>
        <v>0</v>
      </c>
      <c r="M11" s="70">
        <f>IF(B11="","",K11/J11)</f>
        <v>1</v>
      </c>
      <c r="N11" s="71">
        <v>0.7</v>
      </c>
      <c r="O11" s="70">
        <f>IF(B11="","",IF(K11=0,0,P11/K11))</f>
        <v>0.528968253968254</v>
      </c>
      <c r="P11" s="72">
        <f>IF(B11="","",SUM(Q11:R11))</f>
        <v>19995</v>
      </c>
      <c r="Q11" s="68">
        <v>19995</v>
      </c>
      <c r="R11" s="72">
        <f>IF(B11="","",SUM(S11:AD11))</f>
        <v>0</v>
      </c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9" t="s">
        <v>76</v>
      </c>
      <c r="AF11" s="79" t="s">
        <v>76</v>
      </c>
      <c r="AG11" s="79" t="s">
        <v>76</v>
      </c>
      <c r="AH11" s="79" t="s">
        <v>76</v>
      </c>
      <c r="AI11" s="79"/>
    </row>
    <row r="12" s="9" customFormat="1" ht="89" customHeight="1" spans="1:35">
      <c r="A12" s="46">
        <f t="shared" ref="A12:A21" si="3">ROW()-10</f>
        <v>2</v>
      </c>
      <c r="B12" s="48" t="s">
        <v>77</v>
      </c>
      <c r="C12" s="48" t="s">
        <v>78</v>
      </c>
      <c r="D12" s="48" t="s">
        <v>44</v>
      </c>
      <c r="E12" s="48" t="s">
        <v>79</v>
      </c>
      <c r="F12" s="48" t="s">
        <v>74</v>
      </c>
      <c r="G12" s="49">
        <v>45519</v>
      </c>
      <c r="H12" s="49">
        <v>45879</v>
      </c>
      <c r="I12" s="48" t="s">
        <v>80</v>
      </c>
      <c r="J12" s="68">
        <f>VLOOKUP($B$11:$B$49,'[7]2025计划新开工'!$B:$I,8,FALSE)</f>
        <v>309</v>
      </c>
      <c r="K12" s="68">
        <f>VLOOKUP($B$11:$B$49,'[7]2025计划新开工'!$B:$J,9,FALSE)</f>
        <v>309</v>
      </c>
      <c r="L12" s="69">
        <f>IF(B12="","",J12-K12)</f>
        <v>0</v>
      </c>
      <c r="M12" s="70">
        <f>IF(B12="","",K12/J12)</f>
        <v>1</v>
      </c>
      <c r="N12" s="71">
        <v>0.745631067961165</v>
      </c>
      <c r="O12" s="70">
        <v>0.5623</v>
      </c>
      <c r="P12" s="72">
        <v>173.7544</v>
      </c>
      <c r="Q12" s="72">
        <v>173.7544</v>
      </c>
      <c r="R12" s="72">
        <f>IF(B12="","",SUM(S12:AD12))</f>
        <v>0</v>
      </c>
      <c r="S12" s="74">
        <v>0</v>
      </c>
      <c r="T12" s="74">
        <v>0</v>
      </c>
      <c r="U12" s="74">
        <v>0</v>
      </c>
      <c r="V12" s="74">
        <v>0</v>
      </c>
      <c r="W12" s="74"/>
      <c r="X12" s="74"/>
      <c r="Y12" s="74"/>
      <c r="Z12" s="74"/>
      <c r="AA12" s="74"/>
      <c r="AB12" s="74"/>
      <c r="AC12" s="74"/>
      <c r="AD12" s="74"/>
      <c r="AE12" s="79" t="s">
        <v>81</v>
      </c>
      <c r="AF12" s="79" t="s">
        <v>82</v>
      </c>
      <c r="AG12" s="79" t="s">
        <v>83</v>
      </c>
      <c r="AH12" s="79" t="s">
        <v>84</v>
      </c>
      <c r="AI12" s="79"/>
    </row>
    <row r="13" s="9" customFormat="1" ht="40" customHeight="1" spans="1:35">
      <c r="A13" s="46">
        <f t="shared" si="3"/>
        <v>3</v>
      </c>
      <c r="B13" s="48" t="s">
        <v>85</v>
      </c>
      <c r="C13" s="48" t="s">
        <v>86</v>
      </c>
      <c r="D13" s="48" t="s">
        <v>44</v>
      </c>
      <c r="E13" s="48" t="s">
        <v>87</v>
      </c>
      <c r="F13" s="48" t="s">
        <v>74</v>
      </c>
      <c r="G13" s="49">
        <v>45453</v>
      </c>
      <c r="H13" s="49">
        <v>45818</v>
      </c>
      <c r="I13" s="48" t="s">
        <v>80</v>
      </c>
      <c r="J13" s="68">
        <f>VLOOKUP($B$11:$B$49,'[1]2025计划新开工'!$B:$I,8,FALSE)</f>
        <v>1047.3167</v>
      </c>
      <c r="K13" s="68">
        <f>VLOOKUP($B$11:$B$49,'[1]2025计划新开工'!$B:$J,9,FALSE)</f>
        <v>1047.3167</v>
      </c>
      <c r="L13" s="69">
        <f t="shared" ref="L12:L75" si="4">IF(B13="","",J13-K13)</f>
        <v>0</v>
      </c>
      <c r="M13" s="70">
        <f t="shared" ref="M12:M75" si="5">IF(B13="","",K13/J13)</f>
        <v>1</v>
      </c>
      <c r="N13" s="71">
        <v>0.781043594549767</v>
      </c>
      <c r="O13" s="70">
        <f t="shared" ref="O12:O75" si="6">IF(B13="","",IF(K13=0,0,P13/K13))</f>
        <v>0.706543799024688</v>
      </c>
      <c r="P13" s="72">
        <f t="shared" ref="P12:P75" si="7">IF(B13="","",SUM(Q13:R13))</f>
        <v>739.97512</v>
      </c>
      <c r="Q13" s="68">
        <v>739.97512</v>
      </c>
      <c r="R13" s="72">
        <f t="shared" ref="R12:R75" si="8">IF(B13="","",SUM(S13:AD13))</f>
        <v>0</v>
      </c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9" t="s">
        <v>88</v>
      </c>
      <c r="AF13" s="79" t="s">
        <v>89</v>
      </c>
      <c r="AG13" s="79" t="s">
        <v>90</v>
      </c>
      <c r="AH13" s="79" t="s">
        <v>91</v>
      </c>
      <c r="AI13" s="79"/>
    </row>
    <row r="14" s="9" customFormat="1" ht="52" customHeight="1" spans="1:35">
      <c r="A14" s="46">
        <f t="shared" si="3"/>
        <v>4</v>
      </c>
      <c r="B14" s="48" t="s">
        <v>92</v>
      </c>
      <c r="C14" s="48" t="s">
        <v>93</v>
      </c>
      <c r="D14" s="48" t="s">
        <v>44</v>
      </c>
      <c r="E14" s="48" t="s">
        <v>87</v>
      </c>
      <c r="F14" s="48" t="s">
        <v>74</v>
      </c>
      <c r="G14" s="49">
        <v>45337</v>
      </c>
      <c r="H14" s="49">
        <v>45641</v>
      </c>
      <c r="I14" s="48" t="s">
        <v>94</v>
      </c>
      <c r="J14" s="68">
        <f>VLOOKUP($B$11:$B$49,'[4]2025计划新开工'!$B:$I,8,FALSE)</f>
        <v>794.28</v>
      </c>
      <c r="K14" s="68">
        <f>VLOOKUP($B$11:$B$49,'[4]2025计划新开工'!$B:$J,9,FALSE)</f>
        <v>794.28</v>
      </c>
      <c r="L14" s="69">
        <f t="shared" si="4"/>
        <v>0</v>
      </c>
      <c r="M14" s="70">
        <f t="shared" si="5"/>
        <v>1</v>
      </c>
      <c r="N14" s="71">
        <v>0.649644961474543</v>
      </c>
      <c r="O14" s="70">
        <f t="shared" si="6"/>
        <v>0.653416553356499</v>
      </c>
      <c r="P14" s="72">
        <f t="shared" si="7"/>
        <v>518.9957</v>
      </c>
      <c r="Q14" s="68">
        <v>378.9957</v>
      </c>
      <c r="R14" s="72">
        <f t="shared" si="8"/>
        <v>140</v>
      </c>
      <c r="S14" s="74">
        <v>140</v>
      </c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9" t="s">
        <v>95</v>
      </c>
      <c r="AF14" s="79">
        <v>15309063880</v>
      </c>
      <c r="AG14" s="79" t="s">
        <v>83</v>
      </c>
      <c r="AH14" s="79" t="s">
        <v>96</v>
      </c>
      <c r="AI14" s="79"/>
    </row>
    <row r="15" s="9" customFormat="1" ht="40" customHeight="1" spans="1:35">
      <c r="A15" s="46">
        <f t="shared" si="3"/>
        <v>5</v>
      </c>
      <c r="B15" s="47" t="s">
        <v>97</v>
      </c>
      <c r="C15" s="48" t="s">
        <v>98</v>
      </c>
      <c r="D15" s="48" t="s">
        <v>44</v>
      </c>
      <c r="E15" s="48" t="s">
        <v>87</v>
      </c>
      <c r="F15" s="48" t="s">
        <v>74</v>
      </c>
      <c r="G15" s="49">
        <v>45453</v>
      </c>
      <c r="H15" s="49">
        <v>45818</v>
      </c>
      <c r="I15" s="48" t="s">
        <v>94</v>
      </c>
      <c r="J15" s="68">
        <f>VLOOKUP($B$11:$B$49,'[4]2025计划新开工'!$B:$I,8,FALSE)</f>
        <v>2773</v>
      </c>
      <c r="K15" s="68">
        <f>VLOOKUP($B$11:$B$49,'[4]2025计划新开工'!$B:$J,9,FALSE)</f>
        <v>2773</v>
      </c>
      <c r="L15" s="69">
        <f t="shared" si="4"/>
        <v>0</v>
      </c>
      <c r="M15" s="70">
        <f t="shared" si="5"/>
        <v>1</v>
      </c>
      <c r="N15" s="71">
        <v>0.982690227190768</v>
      </c>
      <c r="O15" s="70">
        <f t="shared" si="6"/>
        <v>0.750787306166606</v>
      </c>
      <c r="P15" s="72">
        <f t="shared" si="7"/>
        <v>2081.9332</v>
      </c>
      <c r="Q15" s="68">
        <v>1893.072</v>
      </c>
      <c r="R15" s="72">
        <f t="shared" si="8"/>
        <v>188.8612</v>
      </c>
      <c r="S15" s="74">
        <v>150</v>
      </c>
      <c r="T15" s="74"/>
      <c r="U15" s="74"/>
      <c r="V15" s="74">
        <v>38.8612</v>
      </c>
      <c r="W15" s="74"/>
      <c r="X15" s="74"/>
      <c r="Y15" s="74"/>
      <c r="Z15" s="74"/>
      <c r="AA15" s="74"/>
      <c r="AB15" s="74"/>
      <c r="AC15" s="74"/>
      <c r="AD15" s="74"/>
      <c r="AE15" s="79" t="s">
        <v>99</v>
      </c>
      <c r="AF15" s="79" t="s">
        <v>100</v>
      </c>
      <c r="AG15" s="79" t="s">
        <v>101</v>
      </c>
      <c r="AH15" s="79" t="s">
        <v>102</v>
      </c>
      <c r="AI15" s="79"/>
    </row>
    <row r="16" s="9" customFormat="1" ht="40" customHeight="1" spans="1:35">
      <c r="A16" s="46">
        <f t="shared" si="3"/>
        <v>6</v>
      </c>
      <c r="B16" s="47" t="s">
        <v>103</v>
      </c>
      <c r="C16" s="48" t="s">
        <v>104</v>
      </c>
      <c r="D16" s="48" t="s">
        <v>44</v>
      </c>
      <c r="E16" s="48" t="s">
        <v>87</v>
      </c>
      <c r="F16" s="48" t="s">
        <v>74</v>
      </c>
      <c r="G16" s="49">
        <v>45453</v>
      </c>
      <c r="H16" s="49">
        <v>2026</v>
      </c>
      <c r="I16" s="48" t="s">
        <v>105</v>
      </c>
      <c r="J16" s="68">
        <f>VLOOKUP($B$11:$B$49,'[4]2025计划新开工'!$B:$I,8,FALSE)</f>
        <v>3392</v>
      </c>
      <c r="K16" s="68">
        <f>VLOOKUP($B$11:$B$49,'[4]2025计划新开工'!$B:$J,9,FALSE)</f>
        <v>3392</v>
      </c>
      <c r="L16" s="69">
        <f t="shared" si="4"/>
        <v>0</v>
      </c>
      <c r="M16" s="70">
        <f t="shared" si="5"/>
        <v>1</v>
      </c>
      <c r="N16" s="71">
        <v>0.05</v>
      </c>
      <c r="O16" s="70">
        <f t="shared" si="6"/>
        <v>0.406515330188679</v>
      </c>
      <c r="P16" s="72">
        <f t="shared" si="7"/>
        <v>1378.9</v>
      </c>
      <c r="Q16" s="68">
        <v>1357</v>
      </c>
      <c r="R16" s="72">
        <f t="shared" si="8"/>
        <v>21.9</v>
      </c>
      <c r="S16" s="74"/>
      <c r="T16" s="74">
        <v>21.9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9" t="s">
        <v>106</v>
      </c>
      <c r="AF16" s="79" t="s">
        <v>107</v>
      </c>
      <c r="AG16" s="79" t="s">
        <v>108</v>
      </c>
      <c r="AH16" s="79" t="s">
        <v>109</v>
      </c>
      <c r="AI16" s="79"/>
    </row>
    <row r="17" s="9" customFormat="1" ht="45" customHeight="1" spans="1:35">
      <c r="A17" s="46">
        <f t="shared" si="3"/>
        <v>7</v>
      </c>
      <c r="B17" s="47" t="s">
        <v>110</v>
      </c>
      <c r="C17" s="48" t="s">
        <v>111</v>
      </c>
      <c r="D17" s="48" t="s">
        <v>44</v>
      </c>
      <c r="E17" s="48" t="s">
        <v>87</v>
      </c>
      <c r="F17" s="48" t="s">
        <v>74</v>
      </c>
      <c r="G17" s="49">
        <v>45453</v>
      </c>
      <c r="H17" s="49">
        <v>2026</v>
      </c>
      <c r="I17" s="48" t="s">
        <v>112</v>
      </c>
      <c r="J17" s="68">
        <f>VLOOKUP($B$11:$B$49,'[4]2025计划新开工'!$B:$I,8,FALSE)</f>
        <v>15294</v>
      </c>
      <c r="K17" s="68">
        <f>VLOOKUP($B$11:$B$49,'[4]2025计划新开工'!$B:$J,9,FALSE)</f>
        <v>15294</v>
      </c>
      <c r="L17" s="69">
        <f t="shared" si="4"/>
        <v>0</v>
      </c>
      <c r="M17" s="70">
        <f t="shared" si="5"/>
        <v>1</v>
      </c>
      <c r="N17" s="71">
        <v>0.01</v>
      </c>
      <c r="O17" s="70">
        <f t="shared" si="6"/>
        <v>0.33477886752975</v>
      </c>
      <c r="P17" s="72">
        <f t="shared" si="7"/>
        <v>5120.108</v>
      </c>
      <c r="Q17" s="68">
        <v>5120</v>
      </c>
      <c r="R17" s="72">
        <v>0.108</v>
      </c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9" t="s">
        <v>113</v>
      </c>
      <c r="AF17" s="79" t="s">
        <v>114</v>
      </c>
      <c r="AG17" s="79" t="s">
        <v>115</v>
      </c>
      <c r="AH17" s="79" t="s">
        <v>116</v>
      </c>
      <c r="AI17" s="79"/>
    </row>
    <row r="18" s="9" customFormat="1" ht="40" customHeight="1" spans="1:35">
      <c r="A18" s="46">
        <f t="shared" si="3"/>
        <v>8</v>
      </c>
      <c r="B18" s="47" t="s">
        <v>117</v>
      </c>
      <c r="C18" s="48" t="s">
        <v>117</v>
      </c>
      <c r="D18" s="48" t="s">
        <v>44</v>
      </c>
      <c r="E18" s="48" t="s">
        <v>87</v>
      </c>
      <c r="F18" s="48" t="s">
        <v>74</v>
      </c>
      <c r="G18" s="49">
        <v>45453</v>
      </c>
      <c r="H18" s="49">
        <v>2026</v>
      </c>
      <c r="I18" s="48" t="s">
        <v>118</v>
      </c>
      <c r="J18" s="68">
        <f>VLOOKUP($B$11:$B$49,'[4]2025计划新开工'!$B:$I,8,FALSE)</f>
        <v>216.92</v>
      </c>
      <c r="K18" s="68">
        <f>VLOOKUP($B$11:$B$49,'[4]2025计划新开工'!$B:$J,9,FALSE)</f>
        <v>216.92</v>
      </c>
      <c r="L18" s="69">
        <f t="shared" si="4"/>
        <v>0</v>
      </c>
      <c r="M18" s="70">
        <f t="shared" si="5"/>
        <v>1</v>
      </c>
      <c r="N18" s="71">
        <v>0.05</v>
      </c>
      <c r="O18" s="70">
        <f t="shared" si="6"/>
        <v>0.401069518716578</v>
      </c>
      <c r="P18" s="72">
        <f t="shared" si="7"/>
        <v>87</v>
      </c>
      <c r="Q18" s="68">
        <v>87</v>
      </c>
      <c r="R18" s="72">
        <f t="shared" ref="R18:R21" si="9">IF(B18="","",SUM(S18:AD18))</f>
        <v>0</v>
      </c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9" t="s">
        <v>119</v>
      </c>
      <c r="AF18" s="79" t="s">
        <v>120</v>
      </c>
      <c r="AG18" s="79" t="s">
        <v>121</v>
      </c>
      <c r="AH18" s="79" t="s">
        <v>122</v>
      </c>
      <c r="AI18" s="79"/>
    </row>
    <row r="19" s="9" customFormat="1" ht="40" customHeight="1" spans="1:35">
      <c r="A19" s="46">
        <f t="shared" si="3"/>
        <v>9</v>
      </c>
      <c r="B19" s="47" t="s">
        <v>123</v>
      </c>
      <c r="C19" s="48" t="s">
        <v>123</v>
      </c>
      <c r="D19" s="48" t="s">
        <v>44</v>
      </c>
      <c r="E19" s="48" t="s">
        <v>87</v>
      </c>
      <c r="F19" s="48" t="s">
        <v>74</v>
      </c>
      <c r="G19" s="49">
        <v>45453</v>
      </c>
      <c r="H19" s="49">
        <v>2026</v>
      </c>
      <c r="I19" s="48" t="s">
        <v>124</v>
      </c>
      <c r="J19" s="68">
        <f>VLOOKUP($B$11:$B$49,'[4]2025计划新开工'!$B:$I,8,FALSE)</f>
        <v>924.684453</v>
      </c>
      <c r="K19" s="68">
        <f>VLOOKUP($B$11:$B$49,'[4]2025计划新开工'!$B:$J,9,FALSE)</f>
        <v>924.684453</v>
      </c>
      <c r="L19" s="69">
        <f t="shared" si="4"/>
        <v>0</v>
      </c>
      <c r="M19" s="70">
        <f t="shared" si="5"/>
        <v>1</v>
      </c>
      <c r="N19" s="71">
        <v>0.05</v>
      </c>
      <c r="O19" s="70">
        <f t="shared" si="6"/>
        <v>0.217468780130988</v>
      </c>
      <c r="P19" s="72">
        <f t="shared" si="7"/>
        <v>201.09</v>
      </c>
      <c r="Q19" s="68">
        <v>195.73</v>
      </c>
      <c r="R19" s="72">
        <f t="shared" si="9"/>
        <v>5.36</v>
      </c>
      <c r="S19" s="74"/>
      <c r="T19" s="74"/>
      <c r="U19" s="74"/>
      <c r="V19" s="74">
        <v>5.36</v>
      </c>
      <c r="W19" s="74"/>
      <c r="X19" s="74"/>
      <c r="Y19" s="74"/>
      <c r="Z19" s="74"/>
      <c r="AA19" s="74"/>
      <c r="AB19" s="74"/>
      <c r="AC19" s="74"/>
      <c r="AD19" s="74"/>
      <c r="AE19" s="79" t="s">
        <v>125</v>
      </c>
      <c r="AF19" s="79" t="s">
        <v>126</v>
      </c>
      <c r="AG19" s="79" t="s">
        <v>127</v>
      </c>
      <c r="AH19" s="79" t="s">
        <v>128</v>
      </c>
      <c r="AI19" s="79"/>
    </row>
    <row r="20" s="9" customFormat="1" ht="40" customHeight="1" spans="1:35">
      <c r="A20" s="46">
        <f t="shared" si="3"/>
        <v>10</v>
      </c>
      <c r="B20" s="47" t="s">
        <v>129</v>
      </c>
      <c r="C20" s="48" t="s">
        <v>130</v>
      </c>
      <c r="D20" s="48" t="s">
        <v>44</v>
      </c>
      <c r="E20" s="48" t="s">
        <v>131</v>
      </c>
      <c r="F20" s="48" t="s">
        <v>74</v>
      </c>
      <c r="G20" s="49">
        <v>45401</v>
      </c>
      <c r="H20" s="49">
        <v>46130</v>
      </c>
      <c r="I20" s="48" t="s">
        <v>80</v>
      </c>
      <c r="J20" s="68">
        <f>VLOOKUP($B$11:$B$49,'[1]2025计划新开工'!$B:$I,8,FALSE)</f>
        <v>23999.99</v>
      </c>
      <c r="K20" s="68">
        <v>20000</v>
      </c>
      <c r="L20" s="69">
        <f t="shared" si="4"/>
        <v>3999.99</v>
      </c>
      <c r="M20" s="70">
        <f t="shared" si="5"/>
        <v>0.8333336805557</v>
      </c>
      <c r="N20" s="71">
        <v>0.791791666666667</v>
      </c>
      <c r="O20" s="70">
        <f t="shared" si="6"/>
        <v>0.878024</v>
      </c>
      <c r="P20" s="72">
        <f t="shared" si="7"/>
        <v>17560.48</v>
      </c>
      <c r="Q20" s="68">
        <v>5000</v>
      </c>
      <c r="R20" s="72">
        <f t="shared" si="9"/>
        <v>12560.48</v>
      </c>
      <c r="S20" s="74">
        <v>12560.48</v>
      </c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9" t="s">
        <v>132</v>
      </c>
      <c r="AF20" s="79" t="s">
        <v>133</v>
      </c>
      <c r="AG20" s="79" t="s">
        <v>134</v>
      </c>
      <c r="AH20" s="79" t="s">
        <v>135</v>
      </c>
      <c r="AI20" s="79"/>
    </row>
    <row r="21" s="9" customFormat="1" ht="40" customHeight="1" spans="1:35">
      <c r="A21" s="46">
        <f t="shared" si="3"/>
        <v>11</v>
      </c>
      <c r="B21" s="47" t="s">
        <v>136</v>
      </c>
      <c r="C21" s="48" t="s">
        <v>137</v>
      </c>
      <c r="D21" s="48" t="s">
        <v>44</v>
      </c>
      <c r="E21" s="48" t="s">
        <v>131</v>
      </c>
      <c r="F21" s="48" t="s">
        <v>74</v>
      </c>
      <c r="G21" s="49">
        <v>45454</v>
      </c>
      <c r="H21" s="49">
        <v>45879</v>
      </c>
      <c r="I21" s="48" t="s">
        <v>138</v>
      </c>
      <c r="J21" s="68">
        <f>VLOOKUP($B$11:$B$49,'[1]2025计划新开工'!$B:$I,8,FALSE)</f>
        <v>2210</v>
      </c>
      <c r="K21" s="68">
        <v>1326</v>
      </c>
      <c r="L21" s="69">
        <f t="shared" si="4"/>
        <v>884</v>
      </c>
      <c r="M21" s="70">
        <f t="shared" si="5"/>
        <v>0.6</v>
      </c>
      <c r="N21" s="71">
        <v>0.500452488687783</v>
      </c>
      <c r="O21" s="70">
        <f t="shared" si="6"/>
        <v>0.702745098039216</v>
      </c>
      <c r="P21" s="72">
        <f t="shared" si="7"/>
        <v>931.84</v>
      </c>
      <c r="Q21" s="68">
        <v>649.33</v>
      </c>
      <c r="R21" s="72">
        <f t="shared" si="9"/>
        <v>282.51</v>
      </c>
      <c r="S21" s="74"/>
      <c r="T21" s="74"/>
      <c r="U21" s="74">
        <v>282.51</v>
      </c>
      <c r="V21" s="74"/>
      <c r="W21" s="74"/>
      <c r="X21" s="74"/>
      <c r="Y21" s="74"/>
      <c r="Z21" s="74"/>
      <c r="AA21" s="74"/>
      <c r="AB21" s="74"/>
      <c r="AC21" s="74"/>
      <c r="AD21" s="74"/>
      <c r="AE21" s="79" t="s">
        <v>139</v>
      </c>
      <c r="AF21" s="79" t="s">
        <v>140</v>
      </c>
      <c r="AG21" s="79" t="s">
        <v>141</v>
      </c>
      <c r="AH21" s="79" t="s">
        <v>142</v>
      </c>
      <c r="AI21" s="79"/>
    </row>
    <row r="22" s="9" customFormat="1" ht="62" customHeight="1" spans="1:35">
      <c r="A22" s="46">
        <f t="shared" ref="A22:A31" si="10">ROW()-10</f>
        <v>12</v>
      </c>
      <c r="B22" s="47" t="s">
        <v>143</v>
      </c>
      <c r="C22" s="48" t="s">
        <v>144</v>
      </c>
      <c r="D22" s="48" t="s">
        <v>44</v>
      </c>
      <c r="E22" s="48" t="s">
        <v>145</v>
      </c>
      <c r="F22" s="48" t="s">
        <v>146</v>
      </c>
      <c r="G22" s="49">
        <v>45574</v>
      </c>
      <c r="H22" s="49">
        <v>45939</v>
      </c>
      <c r="I22" s="48" t="s">
        <v>80</v>
      </c>
      <c r="J22" s="68">
        <f>VLOOKUP($B$11:$B$49,'[1]2025计划新开工'!$B:$I,8,FALSE)</f>
        <v>3750</v>
      </c>
      <c r="K22" s="68">
        <f>VLOOKUP($B$11:$B$49,'[1]2025计划新开工'!$B:$J,9,FALSE)</f>
        <v>3750</v>
      </c>
      <c r="L22" s="69">
        <f t="shared" si="4"/>
        <v>0</v>
      </c>
      <c r="M22" s="70">
        <f t="shared" si="5"/>
        <v>1</v>
      </c>
      <c r="N22" s="71">
        <v>0.7</v>
      </c>
      <c r="O22" s="70">
        <f t="shared" si="6"/>
        <v>0.567608</v>
      </c>
      <c r="P22" s="72">
        <f t="shared" si="7"/>
        <v>2128.53</v>
      </c>
      <c r="Q22" s="68">
        <v>2128.53</v>
      </c>
      <c r="R22" s="72">
        <f t="shared" si="8"/>
        <v>0</v>
      </c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9" t="s">
        <v>147</v>
      </c>
      <c r="AF22" s="79" t="s">
        <v>148</v>
      </c>
      <c r="AG22" s="79" t="s">
        <v>149</v>
      </c>
      <c r="AH22" s="79" t="s">
        <v>150</v>
      </c>
      <c r="AI22" s="79"/>
    </row>
    <row r="23" s="9" customFormat="1" ht="58" customHeight="1" spans="1:35">
      <c r="A23" s="46">
        <f t="shared" si="10"/>
        <v>13</v>
      </c>
      <c r="B23" s="47" t="s">
        <v>151</v>
      </c>
      <c r="C23" s="48" t="s">
        <v>152</v>
      </c>
      <c r="D23" s="48" t="s">
        <v>44</v>
      </c>
      <c r="E23" s="48" t="s">
        <v>145</v>
      </c>
      <c r="F23" s="48"/>
      <c r="G23" s="49"/>
      <c r="H23" s="49"/>
      <c r="I23" s="48" t="s">
        <v>80</v>
      </c>
      <c r="J23" s="68">
        <f>VLOOKUP($B$11:$B$49,'[1]2025计划新开工'!$B:$I,8,FALSE)</f>
        <v>1065</v>
      </c>
      <c r="K23" s="68"/>
      <c r="L23" s="69">
        <f t="shared" si="4"/>
        <v>1065</v>
      </c>
      <c r="M23" s="70">
        <f t="shared" si="5"/>
        <v>0</v>
      </c>
      <c r="N23" s="71">
        <v>0</v>
      </c>
      <c r="O23" s="70">
        <f t="shared" si="6"/>
        <v>0</v>
      </c>
      <c r="P23" s="72">
        <f t="shared" si="7"/>
        <v>0</v>
      </c>
      <c r="Q23" s="68">
        <v>0</v>
      </c>
      <c r="R23" s="72">
        <f t="shared" si="8"/>
        <v>0</v>
      </c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9" t="s">
        <v>76</v>
      </c>
      <c r="AF23" s="79" t="s">
        <v>76</v>
      </c>
      <c r="AG23" s="79" t="s">
        <v>76</v>
      </c>
      <c r="AH23" s="79" t="s">
        <v>76</v>
      </c>
      <c r="AI23" s="79"/>
    </row>
    <row r="24" s="9" customFormat="1" ht="55" customHeight="1" spans="1:35">
      <c r="A24" s="46">
        <f t="shared" si="10"/>
        <v>14</v>
      </c>
      <c r="B24" s="47" t="s">
        <v>153</v>
      </c>
      <c r="C24" s="48" t="s">
        <v>154</v>
      </c>
      <c r="D24" s="48" t="s">
        <v>44</v>
      </c>
      <c r="E24" s="48" t="s">
        <v>155</v>
      </c>
      <c r="F24" s="48" t="s">
        <v>74</v>
      </c>
      <c r="G24" s="49">
        <v>45529</v>
      </c>
      <c r="H24" s="49">
        <v>45894</v>
      </c>
      <c r="I24" s="48" t="s">
        <v>80</v>
      </c>
      <c r="J24" s="68">
        <f>VLOOKUP($B$11:$B$49,'[4]2025计划新开工'!$B:$I,8,FALSE)</f>
        <v>324</v>
      </c>
      <c r="K24" s="68">
        <f>VLOOKUP($B$11:$B$49,'[4]2025计划新开工'!$B:$J,9,FALSE)</f>
        <v>324</v>
      </c>
      <c r="L24" s="69">
        <f t="shared" si="4"/>
        <v>0</v>
      </c>
      <c r="M24" s="70">
        <f t="shared" si="5"/>
        <v>1</v>
      </c>
      <c r="N24" s="71">
        <v>0.73</v>
      </c>
      <c r="O24" s="70">
        <f t="shared" si="6"/>
        <v>0.688810802469136</v>
      </c>
      <c r="P24" s="72">
        <f t="shared" si="7"/>
        <v>223.1747</v>
      </c>
      <c r="Q24" s="68">
        <v>186.8</v>
      </c>
      <c r="R24" s="72">
        <f t="shared" si="8"/>
        <v>36.3747</v>
      </c>
      <c r="S24" s="74"/>
      <c r="T24" s="74"/>
      <c r="U24" s="74">
        <v>36.3747</v>
      </c>
      <c r="V24" s="74"/>
      <c r="W24" s="74"/>
      <c r="X24" s="74"/>
      <c r="Y24" s="74"/>
      <c r="Z24" s="74"/>
      <c r="AA24" s="74"/>
      <c r="AB24" s="74"/>
      <c r="AC24" s="74"/>
      <c r="AD24" s="74"/>
      <c r="AE24" s="79" t="s">
        <v>156</v>
      </c>
      <c r="AF24" s="79" t="s">
        <v>157</v>
      </c>
      <c r="AG24" s="79" t="s">
        <v>158</v>
      </c>
      <c r="AH24" s="79">
        <v>15628513880</v>
      </c>
      <c r="AI24" s="79" t="s">
        <v>159</v>
      </c>
    </row>
    <row r="25" s="9" customFormat="1" ht="40" customHeight="1" spans="1:35">
      <c r="A25" s="46">
        <f t="shared" si="10"/>
        <v>15</v>
      </c>
      <c r="B25" s="47" t="s">
        <v>160</v>
      </c>
      <c r="C25" s="48" t="s">
        <v>161</v>
      </c>
      <c r="D25" s="48" t="s">
        <v>44</v>
      </c>
      <c r="E25" s="48" t="s">
        <v>162</v>
      </c>
      <c r="F25" s="48" t="s">
        <v>74</v>
      </c>
      <c r="G25" s="49">
        <v>45565</v>
      </c>
      <c r="H25" s="49">
        <v>46021</v>
      </c>
      <c r="I25" s="48" t="s">
        <v>138</v>
      </c>
      <c r="J25" s="68">
        <f>VLOOKUP($B$11:$B$49,'[4]2025计划新开工'!$B:$I,8,FALSE)</f>
        <v>1789.6</v>
      </c>
      <c r="K25" s="68">
        <f>VLOOKUP($B$11:$B$49,'[4]2025计划新开工'!$B:$J,9,FALSE)</f>
        <v>1789.6</v>
      </c>
      <c r="L25" s="69">
        <f t="shared" si="4"/>
        <v>0</v>
      </c>
      <c r="M25" s="70">
        <f t="shared" si="5"/>
        <v>1</v>
      </c>
      <c r="N25" s="71">
        <v>0.2</v>
      </c>
      <c r="O25" s="70">
        <f t="shared" si="6"/>
        <v>0.280157577112204</v>
      </c>
      <c r="P25" s="72">
        <f t="shared" si="7"/>
        <v>501.37</v>
      </c>
      <c r="Q25" s="68">
        <v>501.37</v>
      </c>
      <c r="R25" s="72">
        <f t="shared" si="8"/>
        <v>0</v>
      </c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9" t="s">
        <v>163</v>
      </c>
      <c r="AF25" s="79" t="s">
        <v>164</v>
      </c>
      <c r="AG25" s="79" t="s">
        <v>165</v>
      </c>
      <c r="AH25" s="79" t="s">
        <v>166</v>
      </c>
      <c r="AI25" s="79"/>
    </row>
    <row r="26" s="9" customFormat="1" ht="40" customHeight="1" spans="1:35">
      <c r="A26" s="46">
        <f t="shared" si="10"/>
        <v>16</v>
      </c>
      <c r="B26" s="48" t="s">
        <v>167</v>
      </c>
      <c r="C26" s="48" t="s">
        <v>168</v>
      </c>
      <c r="D26" s="48" t="s">
        <v>44</v>
      </c>
      <c r="E26" s="48" t="s">
        <v>73</v>
      </c>
      <c r="F26" s="48" t="s">
        <v>74</v>
      </c>
      <c r="G26" s="49">
        <v>45392</v>
      </c>
      <c r="H26" s="49">
        <v>46001</v>
      </c>
      <c r="I26" s="48" t="s">
        <v>138</v>
      </c>
      <c r="J26" s="68">
        <f>VLOOKUP($B$11:$B$49,'[1]2025计划新开工'!$B:$I,8,FALSE)</f>
        <v>100</v>
      </c>
      <c r="K26" s="68">
        <f>VLOOKUP($B$11:$B$49,'[1]2025计划新开工'!$B:$J,9,FALSE)</f>
        <v>100</v>
      </c>
      <c r="L26" s="69">
        <f t="shared" si="4"/>
        <v>0</v>
      </c>
      <c r="M26" s="70">
        <f t="shared" si="5"/>
        <v>1</v>
      </c>
      <c r="N26" s="71">
        <v>0.75</v>
      </c>
      <c r="O26" s="70">
        <f t="shared" si="6"/>
        <v>0.3325</v>
      </c>
      <c r="P26" s="72">
        <f t="shared" si="7"/>
        <v>33.25</v>
      </c>
      <c r="Q26" s="68">
        <v>33.25</v>
      </c>
      <c r="R26" s="72">
        <f t="shared" si="8"/>
        <v>0</v>
      </c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9" t="s">
        <v>76</v>
      </c>
      <c r="AF26" s="79" t="s">
        <v>76</v>
      </c>
      <c r="AG26" s="79" t="s">
        <v>76</v>
      </c>
      <c r="AH26" s="79" t="s">
        <v>76</v>
      </c>
      <c r="AI26" s="79"/>
    </row>
    <row r="27" s="9" customFormat="1" ht="40" customHeight="1" spans="1:35">
      <c r="A27" s="46">
        <f t="shared" si="10"/>
        <v>17</v>
      </c>
      <c r="B27" s="47" t="s">
        <v>169</v>
      </c>
      <c r="C27" s="48" t="s">
        <v>170</v>
      </c>
      <c r="D27" s="48" t="s">
        <v>44</v>
      </c>
      <c r="E27" s="48" t="s">
        <v>145</v>
      </c>
      <c r="F27" s="48" t="s">
        <v>74</v>
      </c>
      <c r="G27" s="49">
        <v>45458</v>
      </c>
      <c r="H27" s="49">
        <v>45858</v>
      </c>
      <c r="I27" s="48" t="s">
        <v>171</v>
      </c>
      <c r="J27" s="68">
        <v>2797.35</v>
      </c>
      <c r="K27" s="68">
        <v>1535.31</v>
      </c>
      <c r="L27" s="69">
        <f t="shared" si="4"/>
        <v>1262.04</v>
      </c>
      <c r="M27" s="70">
        <f t="shared" si="5"/>
        <v>0.548844442061237</v>
      </c>
      <c r="N27" s="71">
        <v>0.746</v>
      </c>
      <c r="O27" s="70">
        <f t="shared" si="6"/>
        <v>1</v>
      </c>
      <c r="P27" s="72">
        <f t="shared" si="7"/>
        <v>1535.31</v>
      </c>
      <c r="Q27" s="68">
        <v>1535.31</v>
      </c>
      <c r="R27" s="72">
        <f t="shared" si="8"/>
        <v>0</v>
      </c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9" t="s">
        <v>172</v>
      </c>
      <c r="AF27" s="79" t="s">
        <v>173</v>
      </c>
      <c r="AG27" s="79" t="s">
        <v>174</v>
      </c>
      <c r="AH27" s="79" t="s">
        <v>175</v>
      </c>
      <c r="AI27" s="79"/>
    </row>
    <row r="28" s="9" customFormat="1" ht="40" customHeight="1" spans="1:35">
      <c r="A28" s="46">
        <f t="shared" si="10"/>
        <v>18</v>
      </c>
      <c r="B28" s="47" t="s">
        <v>176</v>
      </c>
      <c r="C28" s="48" t="s">
        <v>177</v>
      </c>
      <c r="D28" s="48" t="s">
        <v>44</v>
      </c>
      <c r="E28" s="48" t="s">
        <v>178</v>
      </c>
      <c r="F28" s="48" t="s">
        <v>74</v>
      </c>
      <c r="G28" s="49">
        <v>45575</v>
      </c>
      <c r="H28" s="49">
        <v>46021</v>
      </c>
      <c r="I28" s="48" t="s">
        <v>80</v>
      </c>
      <c r="J28" s="68">
        <f>VLOOKUP($B$11:$B$49,'[4]2025计划新开工'!$B:$I,8,FALSE)</f>
        <v>6705</v>
      </c>
      <c r="K28" s="68">
        <f>VLOOKUP($B$11:$B$49,'[4]2025计划新开工'!$B:$J,9,FALSE)</f>
        <v>6705</v>
      </c>
      <c r="L28" s="69">
        <f t="shared" si="4"/>
        <v>0</v>
      </c>
      <c r="M28" s="70">
        <f t="shared" si="5"/>
        <v>1</v>
      </c>
      <c r="N28" s="71">
        <v>0.0854179377669311</v>
      </c>
      <c r="O28" s="70">
        <f t="shared" si="6"/>
        <v>0.0745712155108128</v>
      </c>
      <c r="P28" s="72">
        <f t="shared" si="7"/>
        <v>500</v>
      </c>
      <c r="Q28" s="68">
        <v>0</v>
      </c>
      <c r="R28" s="72">
        <f t="shared" si="8"/>
        <v>500</v>
      </c>
      <c r="S28" s="74">
        <v>500</v>
      </c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9" t="s">
        <v>179</v>
      </c>
      <c r="AF28" s="79" t="s">
        <v>180</v>
      </c>
      <c r="AG28" s="79" t="s">
        <v>181</v>
      </c>
      <c r="AH28" s="79" t="s">
        <v>182</v>
      </c>
      <c r="AI28" s="79"/>
    </row>
    <row r="29" s="9" customFormat="1" ht="40" customHeight="1" spans="1:35">
      <c r="A29" s="46">
        <f t="shared" si="10"/>
        <v>19</v>
      </c>
      <c r="B29" s="47" t="s">
        <v>183</v>
      </c>
      <c r="C29" s="48" t="s">
        <v>184</v>
      </c>
      <c r="D29" s="48" t="s">
        <v>44</v>
      </c>
      <c r="E29" s="48" t="s">
        <v>178</v>
      </c>
      <c r="F29" s="48" t="s">
        <v>74</v>
      </c>
      <c r="G29" s="49">
        <v>45590</v>
      </c>
      <c r="H29" s="49">
        <v>45955</v>
      </c>
      <c r="I29" s="48" t="s">
        <v>138</v>
      </c>
      <c r="J29" s="68">
        <f>VLOOKUP($B$11:$B$49,'[4]2025计划新开工'!$B:$I,8,FALSE)</f>
        <v>2961.9</v>
      </c>
      <c r="K29" s="68">
        <f>VLOOKUP($B$11:$B$49,'[4]2025计划新开工'!$B:$J,9,FALSE)</f>
        <v>2961.9</v>
      </c>
      <c r="L29" s="69">
        <f t="shared" si="4"/>
        <v>0</v>
      </c>
      <c r="M29" s="70">
        <f t="shared" si="5"/>
        <v>1</v>
      </c>
      <c r="N29" s="71">
        <v>0.3</v>
      </c>
      <c r="O29" s="70">
        <f t="shared" si="6"/>
        <v>0.283404233768865</v>
      </c>
      <c r="P29" s="72">
        <f t="shared" si="7"/>
        <v>839.415</v>
      </c>
      <c r="Q29" s="68">
        <v>762.79</v>
      </c>
      <c r="R29" s="72">
        <f t="shared" si="8"/>
        <v>76.625</v>
      </c>
      <c r="S29" s="74"/>
      <c r="T29" s="74"/>
      <c r="U29" s="74">
        <v>76.625</v>
      </c>
      <c r="V29" s="74"/>
      <c r="W29" s="74"/>
      <c r="X29" s="74"/>
      <c r="Y29" s="74"/>
      <c r="Z29" s="74"/>
      <c r="AA29" s="74"/>
      <c r="AB29" s="74"/>
      <c r="AC29" s="74"/>
      <c r="AD29" s="74"/>
      <c r="AE29" s="79" t="s">
        <v>185</v>
      </c>
      <c r="AF29" s="79" t="s">
        <v>186</v>
      </c>
      <c r="AG29" s="79" t="s">
        <v>187</v>
      </c>
      <c r="AH29" s="79" t="s">
        <v>188</v>
      </c>
      <c r="AI29" s="79"/>
    </row>
    <row r="30" s="9" customFormat="1" ht="40" customHeight="1" spans="1:35">
      <c r="A30" s="46">
        <f t="shared" si="10"/>
        <v>20</v>
      </c>
      <c r="B30" s="47" t="s">
        <v>189</v>
      </c>
      <c r="C30" s="48" t="s">
        <v>190</v>
      </c>
      <c r="D30" s="48" t="s">
        <v>44</v>
      </c>
      <c r="E30" s="48" t="s">
        <v>178</v>
      </c>
      <c r="F30" s="48" t="s">
        <v>74</v>
      </c>
      <c r="G30" s="49">
        <v>45545</v>
      </c>
      <c r="H30" s="49">
        <v>45910</v>
      </c>
      <c r="I30" s="48" t="s">
        <v>138</v>
      </c>
      <c r="J30" s="68">
        <f>VLOOKUP($B$11:$B$49,'[4]2025计划新开工'!$B:$I,8,FALSE)</f>
        <v>977.33</v>
      </c>
      <c r="K30" s="68">
        <f>VLOOKUP($B$11:$B$49,'[4]2025计划新开工'!$B:$J,9,FALSE)</f>
        <v>977.33</v>
      </c>
      <c r="L30" s="69">
        <f t="shared" si="4"/>
        <v>0</v>
      </c>
      <c r="M30" s="70">
        <f t="shared" si="5"/>
        <v>1</v>
      </c>
      <c r="N30" s="71">
        <v>0.69999897680415</v>
      </c>
      <c r="O30" s="70">
        <f t="shared" si="6"/>
        <v>0.534896094461441</v>
      </c>
      <c r="P30" s="72">
        <f t="shared" si="7"/>
        <v>522.77</v>
      </c>
      <c r="Q30" s="68">
        <v>522.77</v>
      </c>
      <c r="R30" s="72">
        <f t="shared" si="8"/>
        <v>0</v>
      </c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9" t="s">
        <v>88</v>
      </c>
      <c r="AF30" s="79" t="s">
        <v>191</v>
      </c>
      <c r="AG30" s="79" t="s">
        <v>192</v>
      </c>
      <c r="AH30" s="79" t="s">
        <v>193</v>
      </c>
      <c r="AI30" s="79"/>
    </row>
    <row r="31" s="9" customFormat="1" ht="40" customHeight="1" spans="1:35">
      <c r="A31" s="46">
        <f t="shared" si="10"/>
        <v>21</v>
      </c>
      <c r="B31" s="47" t="s">
        <v>194</v>
      </c>
      <c r="C31" s="48" t="s">
        <v>195</v>
      </c>
      <c r="D31" s="48" t="s">
        <v>44</v>
      </c>
      <c r="E31" s="48" t="s">
        <v>178</v>
      </c>
      <c r="F31" s="48" t="s">
        <v>74</v>
      </c>
      <c r="G31" s="49">
        <v>45520</v>
      </c>
      <c r="H31" s="49">
        <v>45885</v>
      </c>
      <c r="I31" s="48" t="s">
        <v>138</v>
      </c>
      <c r="J31" s="68">
        <f>VLOOKUP($B$11:$B$49,'[4]2025计划新开工'!$B:$I,8,FALSE)</f>
        <v>1460</v>
      </c>
      <c r="K31" s="68">
        <f>VLOOKUP($B$11:$B$49,'[4]2025计划新开工'!$B:$J,9,FALSE)</f>
        <v>1460</v>
      </c>
      <c r="L31" s="69">
        <f t="shared" si="4"/>
        <v>0</v>
      </c>
      <c r="M31" s="70">
        <f t="shared" si="5"/>
        <v>1</v>
      </c>
      <c r="N31" s="71">
        <v>0.499315068493151</v>
      </c>
      <c r="O31" s="70">
        <f t="shared" si="6"/>
        <v>0.513102739726027</v>
      </c>
      <c r="P31" s="72">
        <f t="shared" si="7"/>
        <v>749.13</v>
      </c>
      <c r="Q31" s="68">
        <v>749.13</v>
      </c>
      <c r="R31" s="72">
        <f t="shared" si="8"/>
        <v>0</v>
      </c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9" t="s">
        <v>196</v>
      </c>
      <c r="AF31" s="79" t="s">
        <v>197</v>
      </c>
      <c r="AG31" s="79" t="s">
        <v>165</v>
      </c>
      <c r="AH31" s="79" t="s">
        <v>198</v>
      </c>
      <c r="AI31" s="79"/>
    </row>
    <row r="32" s="9" customFormat="1" ht="40" customHeight="1" spans="1:35">
      <c r="A32" s="46">
        <f t="shared" ref="A32:A41" si="11">ROW()-10</f>
        <v>22</v>
      </c>
      <c r="B32" s="47" t="s">
        <v>199</v>
      </c>
      <c r="C32" s="48" t="s">
        <v>200</v>
      </c>
      <c r="D32" s="48" t="s">
        <v>44</v>
      </c>
      <c r="E32" s="48" t="s">
        <v>201</v>
      </c>
      <c r="F32" s="48" t="s">
        <v>74</v>
      </c>
      <c r="G32" s="49"/>
      <c r="H32" s="49"/>
      <c r="I32" s="48" t="s">
        <v>138</v>
      </c>
      <c r="J32" s="68">
        <f>VLOOKUP($B$11:$B$49,'[1]2025计划新开工'!$B:$I,8,FALSE)</f>
        <v>430</v>
      </c>
      <c r="K32" s="68">
        <f>VLOOKUP($B$11:$B$49,'[1]2025计划新开工'!$B:$J,9,FALSE)</f>
        <v>430</v>
      </c>
      <c r="L32" s="69">
        <f t="shared" si="4"/>
        <v>0</v>
      </c>
      <c r="M32" s="70">
        <f t="shared" si="5"/>
        <v>1</v>
      </c>
      <c r="N32" s="71">
        <v>0.4</v>
      </c>
      <c r="O32" s="70">
        <f t="shared" si="6"/>
        <v>0</v>
      </c>
      <c r="P32" s="72">
        <f t="shared" si="7"/>
        <v>0</v>
      </c>
      <c r="Q32" s="68">
        <v>0</v>
      </c>
      <c r="R32" s="72">
        <f t="shared" si="8"/>
        <v>0</v>
      </c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9"/>
      <c r="AF32" s="79"/>
      <c r="AG32" s="79"/>
      <c r="AH32" s="79"/>
      <c r="AI32" s="79"/>
    </row>
    <row r="33" s="9" customFormat="1" ht="40" customHeight="1" spans="1:35">
      <c r="A33" s="46">
        <f t="shared" si="11"/>
        <v>23</v>
      </c>
      <c r="B33" s="47" t="s">
        <v>202</v>
      </c>
      <c r="C33" s="48" t="s">
        <v>200</v>
      </c>
      <c r="D33" s="48" t="s">
        <v>44</v>
      </c>
      <c r="E33" s="48" t="s">
        <v>201</v>
      </c>
      <c r="F33" s="48" t="s">
        <v>74</v>
      </c>
      <c r="G33" s="49"/>
      <c r="H33" s="49"/>
      <c r="I33" s="48" t="s">
        <v>138</v>
      </c>
      <c r="J33" s="68">
        <f>VLOOKUP($B$11:$B$49,'[1]2025计划新开工'!$B:$I,8,FALSE)</f>
        <v>1200</v>
      </c>
      <c r="K33" s="68">
        <f>VLOOKUP($B$11:$B$49,'[1]2025计划新开工'!$B:$J,9,FALSE)</f>
        <v>1200</v>
      </c>
      <c r="L33" s="69">
        <f t="shared" si="4"/>
        <v>0</v>
      </c>
      <c r="M33" s="70">
        <f t="shared" si="5"/>
        <v>1</v>
      </c>
      <c r="N33" s="71">
        <v>0.9</v>
      </c>
      <c r="O33" s="70">
        <f t="shared" si="6"/>
        <v>0</v>
      </c>
      <c r="P33" s="72">
        <f t="shared" si="7"/>
        <v>0</v>
      </c>
      <c r="Q33" s="68">
        <v>0</v>
      </c>
      <c r="R33" s="72">
        <f t="shared" si="8"/>
        <v>0</v>
      </c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9"/>
      <c r="AF33" s="79"/>
      <c r="AG33" s="79"/>
      <c r="AH33" s="79"/>
      <c r="AI33" s="79"/>
    </row>
    <row r="34" s="9" customFormat="1" ht="40" customHeight="1" spans="1:35">
      <c r="A34" s="46">
        <f t="shared" si="11"/>
        <v>24</v>
      </c>
      <c r="B34" s="48" t="s">
        <v>203</v>
      </c>
      <c r="C34" s="48" t="s">
        <v>204</v>
      </c>
      <c r="D34" s="48" t="s">
        <v>44</v>
      </c>
      <c r="E34" s="48" t="s">
        <v>205</v>
      </c>
      <c r="F34" s="48" t="s">
        <v>74</v>
      </c>
      <c r="G34" s="49">
        <v>45412</v>
      </c>
      <c r="H34" s="49">
        <v>45991</v>
      </c>
      <c r="I34" s="48" t="s">
        <v>80</v>
      </c>
      <c r="J34" s="68">
        <f>VLOOKUP($B$11:$B$49,'[1]2025计划新开工'!$B:$I,8,FALSE)</f>
        <v>7869.2</v>
      </c>
      <c r="K34" s="68">
        <f>VLOOKUP($B$11:$B$49,'[1]2025计划新开工'!$B:$J,9,FALSE)</f>
        <v>7869.2</v>
      </c>
      <c r="L34" s="69">
        <f t="shared" si="4"/>
        <v>0</v>
      </c>
      <c r="M34" s="70">
        <f t="shared" si="5"/>
        <v>1</v>
      </c>
      <c r="N34" s="71">
        <v>0.299776343211508</v>
      </c>
      <c r="O34" s="70">
        <f t="shared" si="6"/>
        <v>0.3</v>
      </c>
      <c r="P34" s="72">
        <f t="shared" si="7"/>
        <v>2360.76</v>
      </c>
      <c r="Q34" s="68">
        <v>2360.76</v>
      </c>
      <c r="R34" s="72">
        <f t="shared" si="8"/>
        <v>0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9" t="s">
        <v>206</v>
      </c>
      <c r="AF34" s="79" t="s">
        <v>207</v>
      </c>
      <c r="AG34" s="79" t="s">
        <v>76</v>
      </c>
      <c r="AH34" s="79" t="s">
        <v>76</v>
      </c>
      <c r="AI34" s="79" t="s">
        <v>208</v>
      </c>
    </row>
    <row r="35" s="9" customFormat="1" ht="40" customHeight="1" spans="1:35">
      <c r="A35" s="46">
        <f t="shared" si="11"/>
        <v>25</v>
      </c>
      <c r="B35" s="48" t="s">
        <v>204</v>
      </c>
      <c r="C35" s="48" t="s">
        <v>204</v>
      </c>
      <c r="D35" s="48" t="s">
        <v>44</v>
      </c>
      <c r="E35" s="48" t="s">
        <v>205</v>
      </c>
      <c r="F35" s="48" t="s">
        <v>74</v>
      </c>
      <c r="G35" s="49">
        <v>45412</v>
      </c>
      <c r="H35" s="49">
        <v>45991</v>
      </c>
      <c r="I35" s="48" t="s">
        <v>80</v>
      </c>
      <c r="J35" s="68">
        <f>VLOOKUP($B$11:$B$49,'[1]2025计划新开工'!$B:$I,8,FALSE)</f>
        <v>5711.82</v>
      </c>
      <c r="K35" s="68">
        <f>VLOOKUP($B$11:$B$49,'[1]2025计划新开工'!$B:$J,9,FALSE)</f>
        <v>5711.82</v>
      </c>
      <c r="L35" s="69">
        <f t="shared" si="4"/>
        <v>0</v>
      </c>
      <c r="M35" s="70">
        <f t="shared" si="5"/>
        <v>1</v>
      </c>
      <c r="N35" s="71">
        <v>0.299029031026888</v>
      </c>
      <c r="O35" s="70">
        <f t="shared" si="6"/>
        <v>0.3</v>
      </c>
      <c r="P35" s="72">
        <f t="shared" si="7"/>
        <v>1713.546</v>
      </c>
      <c r="Q35" s="68">
        <v>1713.546</v>
      </c>
      <c r="R35" s="72">
        <f t="shared" si="8"/>
        <v>0</v>
      </c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9" t="s">
        <v>206</v>
      </c>
      <c r="AF35" s="79" t="s">
        <v>207</v>
      </c>
      <c r="AG35" s="79" t="s">
        <v>76</v>
      </c>
      <c r="AH35" s="79" t="s">
        <v>76</v>
      </c>
      <c r="AI35" s="79" t="s">
        <v>208</v>
      </c>
    </row>
    <row r="36" s="9" customFormat="1" ht="40" customHeight="1" spans="1:35">
      <c r="A36" s="46">
        <f t="shared" si="11"/>
        <v>26</v>
      </c>
      <c r="B36" s="48" t="s">
        <v>209</v>
      </c>
      <c r="C36" s="48" t="s">
        <v>209</v>
      </c>
      <c r="D36" s="48" t="s">
        <v>44</v>
      </c>
      <c r="E36" s="48" t="s">
        <v>205</v>
      </c>
      <c r="F36" s="48" t="s">
        <v>74</v>
      </c>
      <c r="G36" s="49">
        <v>45412</v>
      </c>
      <c r="H36" s="49">
        <v>45991</v>
      </c>
      <c r="I36" s="48" t="s">
        <v>80</v>
      </c>
      <c r="J36" s="68">
        <f>VLOOKUP($B$11:$B$49,'[1]2025计划新开工'!$B:$I,8,FALSE)</f>
        <v>3753</v>
      </c>
      <c r="K36" s="68">
        <f>VLOOKUP($B$11:$B$49,'[1]2025计划新开工'!$B:$J,9,FALSE)</f>
        <v>3753</v>
      </c>
      <c r="L36" s="69">
        <f t="shared" si="4"/>
        <v>0</v>
      </c>
      <c r="M36" s="70">
        <f t="shared" si="5"/>
        <v>1</v>
      </c>
      <c r="N36" s="71">
        <v>0.298427924327205</v>
      </c>
      <c r="O36" s="70">
        <f t="shared" si="6"/>
        <v>0.3</v>
      </c>
      <c r="P36" s="72">
        <f t="shared" si="7"/>
        <v>1125.9</v>
      </c>
      <c r="Q36" s="68">
        <v>1125.9</v>
      </c>
      <c r="R36" s="72">
        <f t="shared" si="8"/>
        <v>0</v>
      </c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9" t="s">
        <v>210</v>
      </c>
      <c r="AF36" s="79" t="s">
        <v>211</v>
      </c>
      <c r="AG36" s="79" t="s">
        <v>76</v>
      </c>
      <c r="AH36" s="79" t="s">
        <v>76</v>
      </c>
      <c r="AI36" s="79" t="s">
        <v>208</v>
      </c>
    </row>
    <row r="37" s="9" customFormat="1" ht="40" customHeight="1" spans="1:35">
      <c r="A37" s="46">
        <f t="shared" si="11"/>
        <v>27</v>
      </c>
      <c r="B37" s="48" t="s">
        <v>212</v>
      </c>
      <c r="C37" s="48" t="s">
        <v>212</v>
      </c>
      <c r="D37" s="48" t="s">
        <v>44</v>
      </c>
      <c r="E37" s="48" t="s">
        <v>205</v>
      </c>
      <c r="F37" s="48" t="s">
        <v>74</v>
      </c>
      <c r="G37" s="49">
        <v>45412</v>
      </c>
      <c r="H37" s="49">
        <v>45991</v>
      </c>
      <c r="I37" s="48" t="s">
        <v>80</v>
      </c>
      <c r="J37" s="68">
        <f>VLOOKUP($B$11:$B$49,'[1]2025计划新开工'!$B:$I,8,FALSE)</f>
        <v>5012</v>
      </c>
      <c r="K37" s="68">
        <f>VLOOKUP($B$11:$B$49,'[1]2025计划新开工'!$B:$J,9,FALSE)</f>
        <v>5012</v>
      </c>
      <c r="L37" s="69">
        <f t="shared" si="4"/>
        <v>0</v>
      </c>
      <c r="M37" s="70">
        <f t="shared" si="5"/>
        <v>1</v>
      </c>
      <c r="N37" s="71">
        <v>0.298882681564246</v>
      </c>
      <c r="O37" s="70">
        <f t="shared" si="6"/>
        <v>0.3</v>
      </c>
      <c r="P37" s="72">
        <f t="shared" si="7"/>
        <v>1503.6</v>
      </c>
      <c r="Q37" s="68">
        <v>1503.6</v>
      </c>
      <c r="R37" s="72">
        <f t="shared" si="8"/>
        <v>0</v>
      </c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9" t="s">
        <v>210</v>
      </c>
      <c r="AF37" s="79" t="s">
        <v>211</v>
      </c>
      <c r="AG37" s="79" t="s">
        <v>76</v>
      </c>
      <c r="AH37" s="79" t="s">
        <v>76</v>
      </c>
      <c r="AI37" s="79" t="s">
        <v>208</v>
      </c>
    </row>
    <row r="38" s="9" customFormat="1" ht="40" customHeight="1" spans="1:35">
      <c r="A38" s="46">
        <f t="shared" si="11"/>
        <v>28</v>
      </c>
      <c r="B38" s="48" t="s">
        <v>213</v>
      </c>
      <c r="C38" s="48" t="s">
        <v>214</v>
      </c>
      <c r="D38" s="48" t="s">
        <v>44</v>
      </c>
      <c r="E38" s="48" t="s">
        <v>205</v>
      </c>
      <c r="F38" s="48" t="s">
        <v>74</v>
      </c>
      <c r="G38" s="49">
        <v>45412</v>
      </c>
      <c r="H38" s="49">
        <v>45991</v>
      </c>
      <c r="I38" s="48" t="s">
        <v>80</v>
      </c>
      <c r="J38" s="68">
        <f>VLOOKUP($B$11:$B$49,'[1]2025计划新开工'!$B:$I,8,FALSE)</f>
        <v>1708.35</v>
      </c>
      <c r="K38" s="68">
        <f>VLOOKUP($B$11:$B$49,'[1]2025计划新开工'!$B:$J,9,FALSE)</f>
        <v>1708.35</v>
      </c>
      <c r="L38" s="69">
        <f t="shared" si="4"/>
        <v>0</v>
      </c>
      <c r="M38" s="70">
        <f t="shared" si="5"/>
        <v>1</v>
      </c>
      <c r="N38" s="71">
        <v>0.299119032985044</v>
      </c>
      <c r="O38" s="70">
        <f t="shared" si="6"/>
        <v>0.3</v>
      </c>
      <c r="P38" s="72">
        <f t="shared" si="7"/>
        <v>512.505</v>
      </c>
      <c r="Q38" s="68">
        <v>512.505</v>
      </c>
      <c r="R38" s="72">
        <f t="shared" si="8"/>
        <v>0</v>
      </c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9" t="s">
        <v>206</v>
      </c>
      <c r="AF38" s="79" t="s">
        <v>207</v>
      </c>
      <c r="AG38" s="79" t="s">
        <v>76</v>
      </c>
      <c r="AH38" s="79" t="s">
        <v>76</v>
      </c>
      <c r="AI38" s="79" t="s">
        <v>208</v>
      </c>
    </row>
    <row r="39" s="9" customFormat="1" ht="40" customHeight="1" spans="1:35">
      <c r="A39" s="46">
        <f t="shared" si="11"/>
        <v>29</v>
      </c>
      <c r="B39" s="47" t="s">
        <v>215</v>
      </c>
      <c r="C39" s="48" t="s">
        <v>216</v>
      </c>
      <c r="D39" s="48" t="s">
        <v>44</v>
      </c>
      <c r="E39" s="48" t="s">
        <v>145</v>
      </c>
      <c r="F39" s="48" t="s">
        <v>146</v>
      </c>
      <c r="G39" s="49">
        <v>45585</v>
      </c>
      <c r="H39" s="49">
        <v>45950</v>
      </c>
      <c r="I39" s="48" t="s">
        <v>80</v>
      </c>
      <c r="J39" s="68">
        <v>73.18</v>
      </c>
      <c r="K39" s="68">
        <v>73.18</v>
      </c>
      <c r="L39" s="69">
        <f t="shared" si="4"/>
        <v>0</v>
      </c>
      <c r="M39" s="70">
        <f t="shared" si="5"/>
        <v>1</v>
      </c>
      <c r="N39" s="71">
        <v>0.5465974</v>
      </c>
      <c r="O39" s="70">
        <f t="shared" si="6"/>
        <v>0.619158239956272</v>
      </c>
      <c r="P39" s="72">
        <f t="shared" si="7"/>
        <v>45.31</v>
      </c>
      <c r="Q39" s="68">
        <v>45.31</v>
      </c>
      <c r="R39" s="72">
        <f t="shared" si="8"/>
        <v>0</v>
      </c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9" t="s">
        <v>217</v>
      </c>
      <c r="AF39" s="79" t="s">
        <v>218</v>
      </c>
      <c r="AG39" s="79" t="s">
        <v>219</v>
      </c>
      <c r="AH39" s="79" t="s">
        <v>220</v>
      </c>
      <c r="AI39" s="79" t="s">
        <v>221</v>
      </c>
    </row>
    <row r="40" s="9" customFormat="1" ht="40" customHeight="1" spans="1:35">
      <c r="A40" s="46">
        <f t="shared" si="11"/>
        <v>30</v>
      </c>
      <c r="B40" s="47" t="s">
        <v>222</v>
      </c>
      <c r="C40" s="48" t="s">
        <v>223</v>
      </c>
      <c r="D40" s="48" t="s">
        <v>44</v>
      </c>
      <c r="E40" s="48" t="s">
        <v>145</v>
      </c>
      <c r="F40" s="48" t="s">
        <v>146</v>
      </c>
      <c r="G40" s="49">
        <v>45585</v>
      </c>
      <c r="H40" s="49">
        <v>45950</v>
      </c>
      <c r="I40" s="48" t="s">
        <v>80</v>
      </c>
      <c r="J40" s="68">
        <f>VLOOKUP($B$11:$B$49,'[1]2025计划新开工'!$B:$I,8,FALSE)</f>
        <v>87.81</v>
      </c>
      <c r="K40" s="68">
        <f>VLOOKUP($B$11:$B$49,'[1]2025计划新开工'!$B:$J,9,FALSE)</f>
        <v>87.81</v>
      </c>
      <c r="L40" s="69">
        <f t="shared" si="4"/>
        <v>0</v>
      </c>
      <c r="M40" s="70">
        <f t="shared" si="5"/>
        <v>1</v>
      </c>
      <c r="N40" s="71">
        <v>0.284705614394716</v>
      </c>
      <c r="O40" s="70">
        <f t="shared" si="6"/>
        <v>0.327866985536955</v>
      </c>
      <c r="P40" s="72">
        <f t="shared" si="7"/>
        <v>28.79</v>
      </c>
      <c r="Q40" s="68">
        <v>28.79</v>
      </c>
      <c r="R40" s="72">
        <f t="shared" si="8"/>
        <v>0</v>
      </c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9" t="s">
        <v>224</v>
      </c>
      <c r="AF40" s="79" t="s">
        <v>225</v>
      </c>
      <c r="AG40" s="79" t="s">
        <v>226</v>
      </c>
      <c r="AH40" s="79" t="s">
        <v>227</v>
      </c>
      <c r="AI40" s="79" t="s">
        <v>221</v>
      </c>
    </row>
    <row r="41" s="9" customFormat="1" ht="40" customHeight="1" spans="1:35">
      <c r="A41" s="46">
        <f t="shared" si="11"/>
        <v>31</v>
      </c>
      <c r="B41" s="48" t="s">
        <v>228</v>
      </c>
      <c r="C41" s="48" t="s">
        <v>229</v>
      </c>
      <c r="D41" s="48" t="s">
        <v>44</v>
      </c>
      <c r="E41" s="48" t="s">
        <v>178</v>
      </c>
      <c r="F41" s="48" t="s">
        <v>146</v>
      </c>
      <c r="G41" s="49">
        <v>45141</v>
      </c>
      <c r="H41" s="49">
        <v>45656</v>
      </c>
      <c r="I41" s="48" t="s">
        <v>138</v>
      </c>
      <c r="J41" s="68">
        <f>VLOOKUP($B$11:$B$49,'[4]2025计划新开工'!$B:$I,8,FALSE)</f>
        <v>1309.8</v>
      </c>
      <c r="K41" s="68">
        <f>VLOOKUP($B$11:$B$49,'[4]2025计划新开工'!$B:$J,9,FALSE)</f>
        <v>1309.8</v>
      </c>
      <c r="L41" s="69">
        <f t="shared" si="4"/>
        <v>0</v>
      </c>
      <c r="M41" s="70">
        <f t="shared" si="5"/>
        <v>1</v>
      </c>
      <c r="N41" s="71">
        <v>0.852320965032829</v>
      </c>
      <c r="O41" s="70">
        <f t="shared" si="6"/>
        <v>0.461375782562223</v>
      </c>
      <c r="P41" s="72">
        <f t="shared" si="7"/>
        <v>604.31</v>
      </c>
      <c r="Q41" s="68">
        <v>604.31</v>
      </c>
      <c r="R41" s="72">
        <f t="shared" si="8"/>
        <v>0</v>
      </c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9" t="s">
        <v>230</v>
      </c>
      <c r="AF41" s="79" t="s">
        <v>231</v>
      </c>
      <c r="AG41" s="79" t="s">
        <v>232</v>
      </c>
      <c r="AH41" s="79">
        <v>15310661988</v>
      </c>
      <c r="AI41" s="79"/>
    </row>
    <row r="42" s="9" customFormat="1" ht="40" customHeight="1" spans="1:35">
      <c r="A42" s="46">
        <f t="shared" ref="A42:A51" si="12">ROW()-10</f>
        <v>32</v>
      </c>
      <c r="B42" s="47" t="s">
        <v>233</v>
      </c>
      <c r="C42" s="48" t="s">
        <v>234</v>
      </c>
      <c r="D42" s="48" t="s">
        <v>44</v>
      </c>
      <c r="E42" s="48" t="s">
        <v>178</v>
      </c>
      <c r="F42" s="48" t="s">
        <v>146</v>
      </c>
      <c r="G42" s="49">
        <v>45234</v>
      </c>
      <c r="H42" s="49">
        <v>46021</v>
      </c>
      <c r="I42" s="48" t="s">
        <v>235</v>
      </c>
      <c r="J42" s="68">
        <f>VLOOKUP($B$11:$B$49,'[4]2025计划新开工'!$B:$I,8,FALSE)</f>
        <v>5900</v>
      </c>
      <c r="K42" s="68">
        <f>VLOOKUP($B$11:$B$49,'[4]2025计划新开工'!$B:$J,9,FALSE)</f>
        <v>5900</v>
      </c>
      <c r="L42" s="69">
        <f t="shared" si="4"/>
        <v>0</v>
      </c>
      <c r="M42" s="70">
        <f t="shared" si="5"/>
        <v>1</v>
      </c>
      <c r="N42" s="71">
        <v>0.847457627118644</v>
      </c>
      <c r="O42" s="70">
        <f t="shared" si="6"/>
        <v>0.926064406779661</v>
      </c>
      <c r="P42" s="72">
        <f t="shared" si="7"/>
        <v>5463.78</v>
      </c>
      <c r="Q42" s="68">
        <v>5463.78</v>
      </c>
      <c r="R42" s="72">
        <f t="shared" si="8"/>
        <v>0</v>
      </c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9" t="s">
        <v>236</v>
      </c>
      <c r="AF42" s="79" t="s">
        <v>237</v>
      </c>
      <c r="AG42" s="79" t="s">
        <v>238</v>
      </c>
      <c r="AH42" s="79" t="s">
        <v>239</v>
      </c>
      <c r="AI42" s="79"/>
    </row>
    <row r="43" s="9" customFormat="1" ht="40" customHeight="1" spans="1:35">
      <c r="A43" s="46">
        <f t="shared" si="12"/>
        <v>33</v>
      </c>
      <c r="B43" s="47" t="s">
        <v>240</v>
      </c>
      <c r="C43" s="48" t="s">
        <v>241</v>
      </c>
      <c r="D43" s="48" t="s">
        <v>44</v>
      </c>
      <c r="E43" s="48" t="s">
        <v>178</v>
      </c>
      <c r="F43" s="48" t="s">
        <v>146</v>
      </c>
      <c r="G43" s="49">
        <v>45234</v>
      </c>
      <c r="H43" s="49">
        <v>46021</v>
      </c>
      <c r="I43" s="48" t="s">
        <v>235</v>
      </c>
      <c r="J43" s="68">
        <f>VLOOKUP($B$11:$B$49,'[4]2025计划新开工'!$B:$I,8,FALSE)</f>
        <v>9500</v>
      </c>
      <c r="K43" s="68">
        <f>VLOOKUP($B$11:$B$49,'[4]2025计划新开工'!$B:$J,9,FALSE)</f>
        <v>9500</v>
      </c>
      <c r="L43" s="69">
        <f t="shared" si="4"/>
        <v>0</v>
      </c>
      <c r="M43" s="70">
        <f t="shared" si="5"/>
        <v>1</v>
      </c>
      <c r="N43" s="71">
        <v>0.645263157894737</v>
      </c>
      <c r="O43" s="70">
        <f t="shared" si="6"/>
        <v>0.600943157894737</v>
      </c>
      <c r="P43" s="72">
        <f t="shared" si="7"/>
        <v>5708.96</v>
      </c>
      <c r="Q43" s="68">
        <v>5708.96</v>
      </c>
      <c r="R43" s="72">
        <f t="shared" si="8"/>
        <v>0</v>
      </c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9" t="s">
        <v>242</v>
      </c>
      <c r="AF43" s="79" t="s">
        <v>243</v>
      </c>
      <c r="AG43" s="79" t="s">
        <v>244</v>
      </c>
      <c r="AH43" s="79" t="s">
        <v>245</v>
      </c>
      <c r="AI43" s="79"/>
    </row>
    <row r="44" s="9" customFormat="1" ht="40" customHeight="1" spans="1:35">
      <c r="A44" s="46">
        <f t="shared" si="12"/>
        <v>34</v>
      </c>
      <c r="B44" s="48" t="s">
        <v>246</v>
      </c>
      <c r="C44" s="48" t="s">
        <v>247</v>
      </c>
      <c r="D44" s="48" t="s">
        <v>44</v>
      </c>
      <c r="E44" s="48" t="s">
        <v>131</v>
      </c>
      <c r="F44" s="48" t="s">
        <v>146</v>
      </c>
      <c r="G44" s="49">
        <v>44885</v>
      </c>
      <c r="H44" s="49">
        <v>45615</v>
      </c>
      <c r="I44" s="48" t="s">
        <v>80</v>
      </c>
      <c r="J44" s="68">
        <f>VLOOKUP($B$11:$B$49,'[1]2025计划新开工'!$B:$I,8,FALSE)</f>
        <v>2570</v>
      </c>
      <c r="K44" s="68">
        <f>VLOOKUP($B$11:$B$49,'[1]2025计划新开工'!$B:$J,9,FALSE)</f>
        <v>2570</v>
      </c>
      <c r="L44" s="69">
        <f t="shared" si="4"/>
        <v>0</v>
      </c>
      <c r="M44" s="70">
        <f t="shared" si="5"/>
        <v>1</v>
      </c>
      <c r="N44" s="71">
        <v>0.902529182879377</v>
      </c>
      <c r="O44" s="70">
        <f t="shared" si="6"/>
        <v>0.820575875486381</v>
      </c>
      <c r="P44" s="72">
        <f t="shared" si="7"/>
        <v>2108.88</v>
      </c>
      <c r="Q44" s="68">
        <v>2108.88</v>
      </c>
      <c r="R44" s="72">
        <f t="shared" si="8"/>
        <v>0</v>
      </c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9" t="s">
        <v>248</v>
      </c>
      <c r="AF44" s="79">
        <v>18143867273</v>
      </c>
      <c r="AG44" s="79" t="s">
        <v>249</v>
      </c>
      <c r="AH44" s="79" t="s">
        <v>250</v>
      </c>
      <c r="AI44" s="79"/>
    </row>
    <row r="45" s="9" customFormat="1" ht="40" customHeight="1" spans="1:35">
      <c r="A45" s="46">
        <f t="shared" si="12"/>
        <v>35</v>
      </c>
      <c r="B45" s="47" t="s">
        <v>251</v>
      </c>
      <c r="C45" s="48" t="s">
        <v>252</v>
      </c>
      <c r="D45" s="48" t="s">
        <v>44</v>
      </c>
      <c r="E45" s="48" t="s">
        <v>131</v>
      </c>
      <c r="F45" s="48" t="s">
        <v>146</v>
      </c>
      <c r="G45" s="49">
        <v>45000</v>
      </c>
      <c r="H45" s="49">
        <v>45747</v>
      </c>
      <c r="I45" s="48" t="s">
        <v>80</v>
      </c>
      <c r="J45" s="68">
        <f>VLOOKUP($B$11:$B$49,'[1]2025计划新开工'!$B:$I,8,FALSE)</f>
        <v>13000</v>
      </c>
      <c r="K45" s="68">
        <v>12710</v>
      </c>
      <c r="L45" s="69">
        <f t="shared" si="4"/>
        <v>290</v>
      </c>
      <c r="M45" s="70">
        <f t="shared" si="5"/>
        <v>0.977692307692308</v>
      </c>
      <c r="N45" s="71">
        <v>0.903846153846154</v>
      </c>
      <c r="O45" s="70">
        <f t="shared" si="6"/>
        <v>0.822659323367427</v>
      </c>
      <c r="P45" s="72">
        <f t="shared" si="7"/>
        <v>10456</v>
      </c>
      <c r="Q45" s="68">
        <v>10456</v>
      </c>
      <c r="R45" s="72">
        <f t="shared" si="8"/>
        <v>0</v>
      </c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9" t="s">
        <v>253</v>
      </c>
      <c r="AF45" s="79" t="s">
        <v>254</v>
      </c>
      <c r="AG45" s="79" t="s">
        <v>255</v>
      </c>
      <c r="AH45" s="79" t="s">
        <v>256</v>
      </c>
      <c r="AI45" s="79"/>
    </row>
    <row r="46" s="9" customFormat="1" ht="55" customHeight="1" spans="1:35">
      <c r="A46" s="46">
        <f t="shared" si="12"/>
        <v>36</v>
      </c>
      <c r="B46" s="47" t="s">
        <v>257</v>
      </c>
      <c r="C46" s="48" t="s">
        <v>258</v>
      </c>
      <c r="D46" s="48" t="s">
        <v>44</v>
      </c>
      <c r="E46" s="48" t="s">
        <v>162</v>
      </c>
      <c r="F46" s="48" t="s">
        <v>146</v>
      </c>
      <c r="G46" s="49">
        <v>45265</v>
      </c>
      <c r="H46" s="49">
        <v>45627</v>
      </c>
      <c r="I46" s="48" t="s">
        <v>138</v>
      </c>
      <c r="J46" s="68">
        <f>VLOOKUP($B$11:$B$49,'[4]2025计划新开工'!$B:$I,8,FALSE)</f>
        <v>2170</v>
      </c>
      <c r="K46" s="68">
        <f>VLOOKUP($B$11:$B$49,'[4]2025计划新开工'!$B:$J,9,FALSE)</f>
        <v>2170</v>
      </c>
      <c r="L46" s="69">
        <f t="shared" si="4"/>
        <v>0</v>
      </c>
      <c r="M46" s="70">
        <f t="shared" si="5"/>
        <v>1</v>
      </c>
      <c r="N46" s="71">
        <v>0.92</v>
      </c>
      <c r="O46" s="70">
        <f t="shared" si="6"/>
        <v>0.564751751152074</v>
      </c>
      <c r="P46" s="72">
        <f t="shared" si="7"/>
        <v>1225.5113</v>
      </c>
      <c r="Q46" s="68">
        <v>1225.5113</v>
      </c>
      <c r="R46" s="72">
        <f t="shared" si="8"/>
        <v>0</v>
      </c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9" t="s">
        <v>259</v>
      </c>
      <c r="AF46" s="79" t="s">
        <v>260</v>
      </c>
      <c r="AG46" s="79" t="s">
        <v>261</v>
      </c>
      <c r="AH46" s="79" t="s">
        <v>262</v>
      </c>
      <c r="AI46" s="79"/>
    </row>
    <row r="47" s="9" customFormat="1" ht="45" customHeight="1" spans="1:35">
      <c r="A47" s="46">
        <f t="shared" si="12"/>
        <v>37</v>
      </c>
      <c r="B47" s="47" t="s">
        <v>263</v>
      </c>
      <c r="C47" s="48" t="s">
        <v>264</v>
      </c>
      <c r="D47" s="48" t="s">
        <v>44</v>
      </c>
      <c r="E47" s="48" t="s">
        <v>162</v>
      </c>
      <c r="F47" s="48" t="s">
        <v>146</v>
      </c>
      <c r="G47" s="49">
        <v>45257</v>
      </c>
      <c r="H47" s="49">
        <v>45623</v>
      </c>
      <c r="I47" s="48" t="s">
        <v>138</v>
      </c>
      <c r="J47" s="68">
        <f>VLOOKUP($B$11:$B$49,'[4]2025计划新开工'!$B:$I,8,FALSE)</f>
        <v>4720</v>
      </c>
      <c r="K47" s="68">
        <f>VLOOKUP($B$11:$B$49,'[4]2025计划新开工'!$B:$J,9,FALSE)</f>
        <v>4720</v>
      </c>
      <c r="L47" s="69">
        <f t="shared" si="4"/>
        <v>0</v>
      </c>
      <c r="M47" s="70">
        <f t="shared" si="5"/>
        <v>1</v>
      </c>
      <c r="N47" s="71">
        <v>0.95</v>
      </c>
      <c r="O47" s="70">
        <f t="shared" si="6"/>
        <v>0.703389525635593</v>
      </c>
      <c r="P47" s="72">
        <f t="shared" si="7"/>
        <v>3319.998561</v>
      </c>
      <c r="Q47" s="68">
        <v>3319.998561</v>
      </c>
      <c r="R47" s="72">
        <f t="shared" si="8"/>
        <v>0</v>
      </c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9" t="s">
        <v>139</v>
      </c>
      <c r="AF47" s="79" t="s">
        <v>265</v>
      </c>
      <c r="AG47" s="79" t="s">
        <v>266</v>
      </c>
      <c r="AH47" s="79" t="s">
        <v>267</v>
      </c>
      <c r="AI47" s="79"/>
    </row>
    <row r="48" s="9" customFormat="1" ht="52" customHeight="1" spans="1:35">
      <c r="A48" s="46">
        <f t="shared" si="12"/>
        <v>38</v>
      </c>
      <c r="B48" s="48" t="s">
        <v>268</v>
      </c>
      <c r="C48" s="48" t="s">
        <v>269</v>
      </c>
      <c r="D48" s="48" t="s">
        <v>44</v>
      </c>
      <c r="E48" s="48" t="s">
        <v>162</v>
      </c>
      <c r="F48" s="48" t="s">
        <v>146</v>
      </c>
      <c r="G48" s="49">
        <v>45220</v>
      </c>
      <c r="H48" s="49">
        <v>45551</v>
      </c>
      <c r="I48" s="48" t="s">
        <v>138</v>
      </c>
      <c r="J48" s="68">
        <f>VLOOKUP($B$11:$B$49,'[4]2025计划新开工'!$B:$I,8,FALSE)</f>
        <v>2070</v>
      </c>
      <c r="K48" s="68">
        <f>VLOOKUP($B$11:$B$49,'[4]2025计划新开工'!$B:$J,9,FALSE)</f>
        <v>2070</v>
      </c>
      <c r="L48" s="69">
        <f t="shared" si="4"/>
        <v>0</v>
      </c>
      <c r="M48" s="70">
        <f t="shared" si="5"/>
        <v>1</v>
      </c>
      <c r="N48" s="71">
        <v>0.7</v>
      </c>
      <c r="O48" s="70">
        <f t="shared" si="6"/>
        <v>0.52450390821256</v>
      </c>
      <c r="P48" s="72">
        <f t="shared" si="7"/>
        <v>1085.72309</v>
      </c>
      <c r="Q48" s="68">
        <v>1085.72309</v>
      </c>
      <c r="R48" s="72">
        <f t="shared" si="8"/>
        <v>0</v>
      </c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9" t="s">
        <v>270</v>
      </c>
      <c r="AF48" s="79" t="s">
        <v>271</v>
      </c>
      <c r="AG48" s="79" t="s">
        <v>219</v>
      </c>
      <c r="AH48" s="79" t="s">
        <v>272</v>
      </c>
      <c r="AI48" s="79"/>
    </row>
    <row r="49" s="9" customFormat="1" ht="40" customHeight="1" spans="1:35">
      <c r="A49" s="46">
        <f t="shared" si="12"/>
        <v>39</v>
      </c>
      <c r="B49" s="48" t="s">
        <v>273</v>
      </c>
      <c r="C49" s="48" t="s">
        <v>274</v>
      </c>
      <c r="D49" s="48" t="s">
        <v>44</v>
      </c>
      <c r="E49" s="48" t="s">
        <v>205</v>
      </c>
      <c r="F49" s="48" t="s">
        <v>146</v>
      </c>
      <c r="G49" s="49">
        <v>45412</v>
      </c>
      <c r="H49" s="49">
        <v>45991</v>
      </c>
      <c r="I49" s="48" t="s">
        <v>275</v>
      </c>
      <c r="J49" s="68">
        <v>6541</v>
      </c>
      <c r="K49" s="68">
        <v>6541</v>
      </c>
      <c r="L49" s="69">
        <f t="shared" si="4"/>
        <v>0</v>
      </c>
      <c r="M49" s="70">
        <f t="shared" si="5"/>
        <v>1</v>
      </c>
      <c r="N49" s="71">
        <v>0.299648371808592</v>
      </c>
      <c r="O49" s="70">
        <f t="shared" si="6"/>
        <v>0.3</v>
      </c>
      <c r="P49" s="72">
        <f t="shared" si="7"/>
        <v>1962.3</v>
      </c>
      <c r="Q49" s="68">
        <v>1962.3</v>
      </c>
      <c r="R49" s="72">
        <f t="shared" si="8"/>
        <v>0</v>
      </c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9" t="s">
        <v>276</v>
      </c>
      <c r="AF49" s="79" t="s">
        <v>277</v>
      </c>
      <c r="AG49" s="79" t="s">
        <v>278</v>
      </c>
      <c r="AH49" s="79" t="s">
        <v>279</v>
      </c>
      <c r="AI49" s="79" t="s">
        <v>208</v>
      </c>
    </row>
    <row r="50" s="9" customFormat="1" ht="50" customHeight="1" spans="1:35">
      <c r="A50" s="46">
        <f t="shared" si="12"/>
        <v>40</v>
      </c>
      <c r="B50" s="47" t="s">
        <v>280</v>
      </c>
      <c r="C50" s="48" t="str">
        <f>VLOOKUP(B50,[2]申报版!$B:$O,2,FALSE)</f>
        <v>新建柴油发电机房88.82㎡，原动力配电柜拆除27个、室外电器工程1项，设备及工器具购置包括低压柜铜母排36m，GGS进线柜2个、GGS无功补偿柜2个、GGS双电源切换柜4个，GGS低压出现柜19个，在线式双变换高频UPS主机及电池组4台，设备安装及其相关附属工程。</v>
      </c>
      <c r="D50" s="48" t="s">
        <v>43</v>
      </c>
      <c r="E50" s="48" t="s">
        <v>281</v>
      </c>
      <c r="F50" s="48" t="s">
        <v>282</v>
      </c>
      <c r="G50" s="49"/>
      <c r="H50" s="49"/>
      <c r="I50" s="48" t="s">
        <v>283</v>
      </c>
      <c r="J50" s="73">
        <f>VLOOKUP(B50,[3]申报版!$B:$O,9,FALSE)</f>
        <v>277.77</v>
      </c>
      <c r="K50" s="73">
        <f>VLOOKUP(B50,[3]申报版!$B:$O,10,FALSE)</f>
        <v>277.77</v>
      </c>
      <c r="L50" s="69">
        <f t="shared" si="4"/>
        <v>0</v>
      </c>
      <c r="M50" s="70">
        <f t="shared" si="5"/>
        <v>1</v>
      </c>
      <c r="N50" s="71">
        <v>0</v>
      </c>
      <c r="O50" s="70">
        <f t="shared" si="6"/>
        <v>0</v>
      </c>
      <c r="P50" s="72">
        <f t="shared" si="7"/>
        <v>0</v>
      </c>
      <c r="Q50" s="48"/>
      <c r="R50" s="72">
        <f t="shared" si="8"/>
        <v>0</v>
      </c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</row>
    <row r="51" s="9" customFormat="1" ht="48" customHeight="1" spans="1:35">
      <c r="A51" s="46">
        <f t="shared" si="12"/>
        <v>41</v>
      </c>
      <c r="B51" s="47" t="s">
        <v>284</v>
      </c>
      <c r="C51" s="48" t="str">
        <f>VLOOKUP(B51,[2]申报版!$B:$O,2,FALSE)</f>
        <v>铺设220毫米厚C30混凝土硬化路面661. 20平方米（道路总长46米、路面宽度最宽处24米、最窄处9米），安装成品车档20个、成品减速带11米、高3米C20毛石混凝土挡墙21. 23米、高1. 2米混凝土护栏49. 26米、高1. 2米金属栏杆5. 4米、含盖板砖砌排水沟81. 20米、菱形骨架护坡119. 61平方米、成品标识牌4个，实施土石方工程、拆除工程、室外强电工程等附属工程。</v>
      </c>
      <c r="D51" s="48" t="s">
        <v>43</v>
      </c>
      <c r="E51" s="48" t="s">
        <v>145</v>
      </c>
      <c r="F51" s="48" t="s">
        <v>146</v>
      </c>
      <c r="G51" s="49">
        <v>45725</v>
      </c>
      <c r="H51" s="49">
        <v>45981</v>
      </c>
      <c r="I51" s="48" t="s">
        <v>285</v>
      </c>
      <c r="J51" s="73">
        <f>VLOOKUP(B51,[3]申报版!$B:$O,9,FALSE)</f>
        <v>1660.26</v>
      </c>
      <c r="K51" s="73">
        <f>VLOOKUP(B51,[3]申报版!$B:$O,10,FALSE)</f>
        <v>1660.26</v>
      </c>
      <c r="L51" s="69">
        <f t="shared" si="4"/>
        <v>0</v>
      </c>
      <c r="M51" s="70">
        <f t="shared" si="5"/>
        <v>1</v>
      </c>
      <c r="N51" s="71">
        <v>0</v>
      </c>
      <c r="O51" s="70">
        <f t="shared" si="6"/>
        <v>0</v>
      </c>
      <c r="P51" s="72">
        <f t="shared" si="7"/>
        <v>0</v>
      </c>
      <c r="Q51" s="48"/>
      <c r="R51" s="72">
        <f t="shared" si="8"/>
        <v>0</v>
      </c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 t="s">
        <v>286</v>
      </c>
      <c r="AF51" s="48"/>
      <c r="AG51" s="48" t="s">
        <v>287</v>
      </c>
      <c r="AH51" s="48"/>
      <c r="AI51" s="48"/>
    </row>
    <row r="52" s="9" customFormat="1" ht="40" customHeight="1" spans="1:35">
      <c r="A52" s="46">
        <f t="shared" ref="A52:A61" si="13">ROW()-10</f>
        <v>42</v>
      </c>
      <c r="B52" s="47" t="s">
        <v>288</v>
      </c>
      <c r="C52" s="48" t="str">
        <f>VLOOKUP(B52,[5]申报版!$B:$O,2,FALSE)</f>
        <v>比如县红色水泥桥（新建桥梁上部结构（1-13m预应力混凝土简支空心板）、下部结构和附属工程、标志标牌等，桥梁全长20.02m），1号水泥桥改造工程（新建桥梁上部结构（1-10m普通钢筋砼现浇梁板）、下部结构和附属工程、标志标牌等，桥梁全长20m）</v>
      </c>
      <c r="D52" s="48" t="s">
        <v>43</v>
      </c>
      <c r="E52" s="48" t="s">
        <v>289</v>
      </c>
      <c r="F52" s="48" t="s">
        <v>74</v>
      </c>
      <c r="G52" s="49"/>
      <c r="H52" s="49"/>
      <c r="I52" s="48" t="s">
        <v>290</v>
      </c>
      <c r="J52" s="68">
        <f>VLOOKUP(B52,[3]申报版!$B:$O,9,FALSE)</f>
        <v>642</v>
      </c>
      <c r="K52" s="68">
        <f>VLOOKUP(B52,[3]申报版!$B:$O,10,FALSE)</f>
        <v>642</v>
      </c>
      <c r="L52" s="69">
        <f t="shared" si="4"/>
        <v>0</v>
      </c>
      <c r="M52" s="70">
        <f t="shared" si="5"/>
        <v>1</v>
      </c>
      <c r="N52" s="71">
        <v>0.05</v>
      </c>
      <c r="O52" s="70">
        <f t="shared" si="6"/>
        <v>0.259520813084112</v>
      </c>
      <c r="P52" s="72">
        <f t="shared" si="7"/>
        <v>166.612362</v>
      </c>
      <c r="Q52" s="48"/>
      <c r="R52" s="72">
        <f t="shared" si="8"/>
        <v>166.612362</v>
      </c>
      <c r="S52" s="48"/>
      <c r="T52" s="48"/>
      <c r="U52" s="48">
        <v>166.190362</v>
      </c>
      <c r="V52" s="48">
        <v>0.422</v>
      </c>
      <c r="W52" s="48"/>
      <c r="X52" s="48"/>
      <c r="Y52" s="48"/>
      <c r="Z52" s="48"/>
      <c r="AA52" s="48"/>
      <c r="AB52" s="48"/>
      <c r="AC52" s="48"/>
      <c r="AD52" s="48"/>
      <c r="AE52" s="48" t="s">
        <v>291</v>
      </c>
      <c r="AF52" s="48">
        <v>18111547444</v>
      </c>
      <c r="AG52" s="48" t="s">
        <v>292</v>
      </c>
      <c r="AH52" s="48">
        <v>18096310215</v>
      </c>
      <c r="AI52" s="48"/>
    </row>
    <row r="53" s="9" customFormat="1" ht="40" customHeight="1" spans="1:35">
      <c r="A53" s="46">
        <f t="shared" si="13"/>
        <v>43</v>
      </c>
      <c r="B53" s="47" t="s">
        <v>293</v>
      </c>
      <c r="C53" s="48" t="str">
        <f>VLOOKUP(B53,[5]申报版!$B:$O,2,FALSE)</f>
        <v>新建桥梁上部结构（5-20预应力混凝土T梁）、下部结构和附属工程、标志标牌等，桥梁全长100.88m。</v>
      </c>
      <c r="D53" s="48" t="s">
        <v>43</v>
      </c>
      <c r="E53" s="48" t="s">
        <v>289</v>
      </c>
      <c r="F53" s="48" t="s">
        <v>282</v>
      </c>
      <c r="G53" s="49"/>
      <c r="H53" s="49"/>
      <c r="I53" s="48" t="s">
        <v>290</v>
      </c>
      <c r="J53" s="73">
        <f>VLOOKUP(B53,[6]申报版!$B:$O,9,FALSE)</f>
        <v>1122</v>
      </c>
      <c r="K53" s="73">
        <f>VLOOKUP(B53,[6]申报版!$B:$O,10,FALSE)</f>
        <v>1122</v>
      </c>
      <c r="L53" s="69">
        <f t="shared" si="4"/>
        <v>0</v>
      </c>
      <c r="M53" s="70">
        <f t="shared" si="5"/>
        <v>1</v>
      </c>
      <c r="N53" s="48"/>
      <c r="O53" s="70">
        <f t="shared" si="6"/>
        <v>0.0149919786096257</v>
      </c>
      <c r="P53" s="72">
        <f t="shared" si="7"/>
        <v>16.821</v>
      </c>
      <c r="Q53" s="48"/>
      <c r="R53" s="72">
        <f t="shared" si="8"/>
        <v>16.821</v>
      </c>
      <c r="S53" s="48"/>
      <c r="T53" s="48"/>
      <c r="U53" s="48">
        <v>15</v>
      </c>
      <c r="V53" s="48">
        <v>1.821</v>
      </c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</row>
    <row r="54" s="9" customFormat="1" ht="40" customHeight="1" spans="1:35">
      <c r="A54" s="46">
        <f t="shared" si="13"/>
        <v>44</v>
      </c>
      <c r="B54" s="47" t="s">
        <v>294</v>
      </c>
      <c r="C54" s="48" t="str">
        <f>VLOOKUP(B54,[5]申报版!$B:$O,2,FALSE)</f>
        <v>（一）该工程位于比如县境内。路线全长72. 942公里。分为一条主线和一条支线，其中主线全长66. 445公里，主线起点位于G558线K150+700处，途径贡定村，终点位于比如县白嘎乡扎西隆村；支线全长6. 497公里，支线起点位于主线K56+538处，终点位于塘巴村村委会。本项目的实施解决了比如县白嘎乡扎西隆村、巴尔瓦村、贡定村、塘巴村通畅问题。</v>
      </c>
      <c r="D54" s="48" t="s">
        <v>43</v>
      </c>
      <c r="E54" s="48" t="s">
        <v>289</v>
      </c>
      <c r="F54" s="48" t="s">
        <v>282</v>
      </c>
      <c r="G54" s="49"/>
      <c r="H54" s="49"/>
      <c r="I54" s="48" t="s">
        <v>295</v>
      </c>
      <c r="J54" s="73">
        <f>VLOOKUP(B54,[6]申报版!$B:$O,9,FALSE)</f>
        <v>30023</v>
      </c>
      <c r="K54" s="73">
        <f>VLOOKUP(B54,[6]申报版!$B:$O,10,FALSE)</f>
        <v>14266.118</v>
      </c>
      <c r="L54" s="69">
        <f t="shared" si="4"/>
        <v>15756.882</v>
      </c>
      <c r="M54" s="70">
        <f t="shared" si="5"/>
        <v>0.475172967391666</v>
      </c>
      <c r="N54" s="48"/>
      <c r="O54" s="70">
        <f t="shared" si="6"/>
        <v>3.3358759544818e-5</v>
      </c>
      <c r="P54" s="72">
        <f t="shared" si="7"/>
        <v>0.4759</v>
      </c>
      <c r="Q54" s="48"/>
      <c r="R54" s="72">
        <f t="shared" si="8"/>
        <v>0.4759</v>
      </c>
      <c r="S54" s="48"/>
      <c r="T54" s="48"/>
      <c r="U54" s="48"/>
      <c r="V54" s="48">
        <v>0.4759</v>
      </c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</row>
    <row r="55" s="9" customFormat="1" ht="40" customHeight="1" spans="1:35">
      <c r="A55" s="46">
        <f t="shared" si="13"/>
        <v>45</v>
      </c>
      <c r="B55" s="47" t="s">
        <v>296</v>
      </c>
      <c r="C55" s="48" t="str">
        <f>VLOOKUP(B55,[5]申报版!$B:$O,2,FALSE)</f>
        <v>供暖面积9540㎡</v>
      </c>
      <c r="D55" s="48" t="s">
        <v>43</v>
      </c>
      <c r="E55" s="48" t="s">
        <v>131</v>
      </c>
      <c r="F55" s="48"/>
      <c r="G55" s="49"/>
      <c r="H55" s="49"/>
      <c r="I55" s="48" t="s">
        <v>80</v>
      </c>
      <c r="J55" s="73">
        <f>VLOOKUP(B55,[6]申报版!$B:$O,9,FALSE)</f>
        <v>702</v>
      </c>
      <c r="K55" s="73">
        <v>702</v>
      </c>
      <c r="L55" s="69">
        <f t="shared" si="4"/>
        <v>0</v>
      </c>
      <c r="M55" s="70">
        <f t="shared" si="5"/>
        <v>1</v>
      </c>
      <c r="N55" s="71">
        <v>0</v>
      </c>
      <c r="O55" s="70">
        <f t="shared" si="6"/>
        <v>0</v>
      </c>
      <c r="P55" s="72">
        <f t="shared" si="7"/>
        <v>0</v>
      </c>
      <c r="Q55" s="48"/>
      <c r="R55" s="72">
        <f t="shared" si="8"/>
        <v>0</v>
      </c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</row>
    <row r="56" s="9" customFormat="1" ht="40" customHeight="1" spans="1:35">
      <c r="A56" s="46">
        <f t="shared" si="13"/>
        <v>46</v>
      </c>
      <c r="B56" s="47" t="s">
        <v>297</v>
      </c>
      <c r="C56" s="48" t="str">
        <f>VLOOKUP(B56,[5]申报版!$B:$O,2,FALSE)</f>
        <v>建设白嘎乡幼儿园周转房2326.36平方米、第二小学医务室改造88.93平方米、第二中学医务室改造218.36平方米、设备工器具购置以及其他相关配套工程。</v>
      </c>
      <c r="D56" s="48" t="s">
        <v>43</v>
      </c>
      <c r="E56" s="48" t="s">
        <v>131</v>
      </c>
      <c r="F56" s="48" t="s">
        <v>74</v>
      </c>
      <c r="G56" s="49">
        <v>45724</v>
      </c>
      <c r="H56" s="49">
        <v>46014</v>
      </c>
      <c r="I56" s="48" t="s">
        <v>298</v>
      </c>
      <c r="J56" s="73">
        <f>VLOOKUP(B56,[6]申报版!$B:$O,9,FALSE)</f>
        <v>1000</v>
      </c>
      <c r="K56" s="73">
        <f>VLOOKUP(B56,[6]申报版!$B:$O,10,FALSE)</f>
        <v>1000</v>
      </c>
      <c r="L56" s="69">
        <f t="shared" si="4"/>
        <v>0</v>
      </c>
      <c r="M56" s="70">
        <f t="shared" si="5"/>
        <v>1</v>
      </c>
      <c r="N56" s="71">
        <v>0.05</v>
      </c>
      <c r="O56" s="70">
        <f t="shared" si="6"/>
        <v>0</v>
      </c>
      <c r="P56" s="72">
        <f t="shared" si="7"/>
        <v>0</v>
      </c>
      <c r="Q56" s="48"/>
      <c r="R56" s="72">
        <f t="shared" si="8"/>
        <v>0</v>
      </c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 t="s">
        <v>299</v>
      </c>
      <c r="AF56" s="48" t="s">
        <v>300</v>
      </c>
      <c r="AG56" s="48" t="s">
        <v>301</v>
      </c>
      <c r="AH56" s="48">
        <v>15828662753</v>
      </c>
      <c r="AI56" s="48"/>
    </row>
    <row r="57" s="9" customFormat="1" ht="40" customHeight="1" spans="1:35">
      <c r="A57" s="46">
        <f t="shared" si="13"/>
        <v>47</v>
      </c>
      <c r="B57" s="47" t="s">
        <v>302</v>
      </c>
      <c r="C57" s="48" t="s">
        <v>303</v>
      </c>
      <c r="D57" s="48" t="s">
        <v>43</v>
      </c>
      <c r="E57" s="48" t="s">
        <v>131</v>
      </c>
      <c r="F57" s="48"/>
      <c r="G57" s="49"/>
      <c r="H57" s="49"/>
      <c r="I57" s="48" t="s">
        <v>80</v>
      </c>
      <c r="J57" s="73">
        <v>1898</v>
      </c>
      <c r="K57" s="73">
        <v>1897</v>
      </c>
      <c r="L57" s="69">
        <f t="shared" si="4"/>
        <v>1</v>
      </c>
      <c r="M57" s="70">
        <f t="shared" si="5"/>
        <v>0.999473129610116</v>
      </c>
      <c r="N57" s="71">
        <v>0</v>
      </c>
      <c r="O57" s="70">
        <f t="shared" si="6"/>
        <v>0</v>
      </c>
      <c r="P57" s="72">
        <f t="shared" si="7"/>
        <v>0</v>
      </c>
      <c r="Q57" s="48"/>
      <c r="R57" s="72">
        <f t="shared" si="8"/>
        <v>0</v>
      </c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</row>
    <row r="58" s="9" customFormat="1" ht="40" customHeight="1" spans="1:35">
      <c r="A58" s="46">
        <f t="shared" si="13"/>
        <v>48</v>
      </c>
      <c r="B58" s="47" t="s">
        <v>304</v>
      </c>
      <c r="C58" s="48" t="s">
        <v>305</v>
      </c>
      <c r="D58" s="48" t="s">
        <v>43</v>
      </c>
      <c r="E58" s="48" t="s">
        <v>131</v>
      </c>
      <c r="F58" s="48"/>
      <c r="G58" s="49"/>
      <c r="H58" s="49"/>
      <c r="I58" s="48" t="s">
        <v>80</v>
      </c>
      <c r="J58" s="73">
        <v>8400</v>
      </c>
      <c r="K58" s="73">
        <v>2102</v>
      </c>
      <c r="L58" s="69">
        <f t="shared" si="4"/>
        <v>6298</v>
      </c>
      <c r="M58" s="70">
        <f t="shared" si="5"/>
        <v>0.250238095238095</v>
      </c>
      <c r="N58" s="71">
        <v>0</v>
      </c>
      <c r="O58" s="70">
        <f t="shared" si="6"/>
        <v>0</v>
      </c>
      <c r="P58" s="72">
        <f t="shared" si="7"/>
        <v>0</v>
      </c>
      <c r="Q58" s="48"/>
      <c r="R58" s="72">
        <f t="shared" si="8"/>
        <v>0</v>
      </c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</row>
    <row r="59" s="10" customFormat="1" ht="40" customHeight="1" spans="1:35">
      <c r="A59" s="46">
        <f t="shared" si="13"/>
        <v>49</v>
      </c>
      <c r="B59" s="47" t="s">
        <v>306</v>
      </c>
      <c r="C59" s="48" t="s">
        <v>307</v>
      </c>
      <c r="D59" s="48" t="s">
        <v>43</v>
      </c>
      <c r="E59" s="48" t="s">
        <v>308</v>
      </c>
      <c r="F59" s="48" t="s">
        <v>282</v>
      </c>
      <c r="G59" s="49"/>
      <c r="H59" s="49"/>
      <c r="I59" s="48" t="s">
        <v>80</v>
      </c>
      <c r="J59" s="73">
        <v>300</v>
      </c>
      <c r="K59" s="73">
        <v>300</v>
      </c>
      <c r="L59" s="69">
        <v>300</v>
      </c>
      <c r="M59" s="70">
        <f t="shared" si="5"/>
        <v>1</v>
      </c>
      <c r="N59" s="71">
        <v>0</v>
      </c>
      <c r="O59" s="70">
        <f t="shared" si="6"/>
        <v>0</v>
      </c>
      <c r="P59" s="72">
        <f t="shared" si="7"/>
        <v>0</v>
      </c>
      <c r="Q59" s="48"/>
      <c r="R59" s="72">
        <f t="shared" si="8"/>
        <v>0</v>
      </c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 t="s">
        <v>309</v>
      </c>
      <c r="AF59" s="48" t="s">
        <v>310</v>
      </c>
      <c r="AG59" s="48" t="s">
        <v>226</v>
      </c>
      <c r="AH59" s="48" t="s">
        <v>311</v>
      </c>
      <c r="AI59" s="48"/>
    </row>
    <row r="60" s="9" customFormat="1" ht="40" customHeight="1" spans="1:35">
      <c r="A60" s="46">
        <f t="shared" si="13"/>
        <v>50</v>
      </c>
      <c r="B60" s="47" t="s">
        <v>312</v>
      </c>
      <c r="C60" s="48" t="str">
        <f>VLOOKUP(B60,[2]申报版!$B:$O,2,FALSE)</f>
        <v>按照2.5万元/座的标准，2025年为游牧户配备游牧帐篷、多功能播放器、光伏发电设备，建设44座。
可行性、必要性：符合政策支持范围；群众接受度高，群众基础可行；计划10个乡镇实施示范点44座。</v>
      </c>
      <c r="D60" s="48" t="s">
        <v>43</v>
      </c>
      <c r="E60" s="48" t="s">
        <v>145</v>
      </c>
      <c r="F60" s="48" t="s">
        <v>74</v>
      </c>
      <c r="G60" s="49">
        <v>45767</v>
      </c>
      <c r="H60" s="49">
        <v>45962</v>
      </c>
      <c r="I60" s="48" t="s">
        <v>80</v>
      </c>
      <c r="J60" s="73">
        <f>VLOOKUP(B60,[3]申报版!$B:$O,9,FALSE)</f>
        <v>110</v>
      </c>
      <c r="K60" s="73">
        <f>VLOOKUP(B60,[3]申报版!$B:$O,10,FALSE)</f>
        <v>110</v>
      </c>
      <c r="L60" s="69">
        <f t="shared" si="4"/>
        <v>0</v>
      </c>
      <c r="M60" s="70">
        <f t="shared" si="5"/>
        <v>1</v>
      </c>
      <c r="N60" s="71">
        <v>0.1</v>
      </c>
      <c r="O60" s="70">
        <f t="shared" si="6"/>
        <v>0</v>
      </c>
      <c r="P60" s="72">
        <f t="shared" si="7"/>
        <v>0</v>
      </c>
      <c r="Q60" s="48"/>
      <c r="R60" s="72">
        <f t="shared" si="8"/>
        <v>0</v>
      </c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 t="s">
        <v>313</v>
      </c>
      <c r="AF60" s="48" t="s">
        <v>313</v>
      </c>
      <c r="AG60" s="48" t="s">
        <v>313</v>
      </c>
      <c r="AH60" s="48" t="s">
        <v>313</v>
      </c>
      <c r="AI60" s="48"/>
    </row>
    <row r="61" s="9" customFormat="1" ht="40" customHeight="1" spans="1:35">
      <c r="A61" s="46">
        <f t="shared" si="13"/>
        <v>51</v>
      </c>
      <c r="B61" s="47" t="s">
        <v>314</v>
      </c>
      <c r="C61" s="48" t="str">
        <f>VLOOKUP(B61,[2]申报版!$B:$O,2,FALSE)</f>
        <v>新建蓄水池、25m³管道开挖1535米及附属设施 </v>
      </c>
      <c r="D61" s="48" t="s">
        <v>43</v>
      </c>
      <c r="E61" s="48" t="s">
        <v>145</v>
      </c>
      <c r="F61" s="48" t="s">
        <v>74</v>
      </c>
      <c r="G61" s="49">
        <v>45767</v>
      </c>
      <c r="H61" s="49">
        <v>45962</v>
      </c>
      <c r="I61" s="48" t="s">
        <v>80</v>
      </c>
      <c r="J61" s="73">
        <f>VLOOKUP(B61,[3]申报版!$B:$O,9,FALSE)</f>
        <v>139.56</v>
      </c>
      <c r="K61" s="73">
        <f>VLOOKUP(B61,[3]申报版!$B:$O,10,FALSE)</f>
        <v>139.56</v>
      </c>
      <c r="L61" s="69">
        <f t="shared" si="4"/>
        <v>0</v>
      </c>
      <c r="M61" s="70">
        <f t="shared" si="5"/>
        <v>1</v>
      </c>
      <c r="N61" s="71">
        <v>0</v>
      </c>
      <c r="O61" s="70">
        <f t="shared" si="6"/>
        <v>0</v>
      </c>
      <c r="P61" s="72">
        <f t="shared" si="7"/>
        <v>0</v>
      </c>
      <c r="Q61" s="48"/>
      <c r="R61" s="72">
        <f t="shared" si="8"/>
        <v>0</v>
      </c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 t="s">
        <v>315</v>
      </c>
      <c r="AF61" s="48">
        <v>15348918886</v>
      </c>
      <c r="AG61" s="48" t="s">
        <v>316</v>
      </c>
      <c r="AH61" s="48">
        <v>18982918804</v>
      </c>
      <c r="AI61" s="48"/>
    </row>
    <row r="62" s="9" customFormat="1" ht="40" customHeight="1" spans="1:35">
      <c r="A62" s="46">
        <f t="shared" ref="A62:A71" si="14">ROW()-10</f>
        <v>52</v>
      </c>
      <c r="B62" s="47" t="s">
        <v>317</v>
      </c>
      <c r="C62" s="48" t="str">
        <f>VLOOKUP(B62,[2]申报版!$B:$O,2,FALSE)</f>
        <v>达塘乡玛擦村实施村内道路硬化2479.74平方米（含行政村1046.16平方米、自然村1433.58平方米）；在行政村新建盖板排水沟101.03米、无盖排水沟42.89、蓄水池1座，排水沟清淤50米；在自然村新建盖板排水沟119.24米、无盖排水沟659.74米、过路涵洞29.5米；实施相关附属工程</v>
      </c>
      <c r="D62" s="48" t="s">
        <v>43</v>
      </c>
      <c r="E62" s="48" t="s">
        <v>145</v>
      </c>
      <c r="F62" s="48" t="s">
        <v>74</v>
      </c>
      <c r="G62" s="49">
        <v>45748</v>
      </c>
      <c r="H62" s="49">
        <v>45901</v>
      </c>
      <c r="I62" s="48" t="s">
        <v>80</v>
      </c>
      <c r="J62" s="73">
        <f>VLOOKUP(B62,[3]申报版!$B:$O,9,FALSE)</f>
        <v>168.58</v>
      </c>
      <c r="K62" s="73">
        <f>VLOOKUP(B62,[3]申报版!$B:$O,10,FALSE)</f>
        <v>162.34</v>
      </c>
      <c r="L62" s="69">
        <f t="shared" si="4"/>
        <v>6.24000000000001</v>
      </c>
      <c r="M62" s="70">
        <f t="shared" si="5"/>
        <v>0.96298493296951</v>
      </c>
      <c r="N62" s="71">
        <v>0.3</v>
      </c>
      <c r="O62" s="70">
        <f t="shared" si="6"/>
        <v>0.269372921029937</v>
      </c>
      <c r="P62" s="72">
        <f t="shared" si="7"/>
        <v>43.73</v>
      </c>
      <c r="Q62" s="48"/>
      <c r="R62" s="72">
        <f t="shared" si="8"/>
        <v>43.73</v>
      </c>
      <c r="S62" s="48"/>
      <c r="T62" s="48"/>
      <c r="U62" s="48">
        <v>43.73</v>
      </c>
      <c r="V62" s="48"/>
      <c r="W62" s="48"/>
      <c r="X62" s="48"/>
      <c r="Y62" s="48"/>
      <c r="Z62" s="48"/>
      <c r="AA62" s="48"/>
      <c r="AB62" s="48"/>
      <c r="AC62" s="48"/>
      <c r="AD62" s="48"/>
      <c r="AE62" s="80" t="s">
        <v>299</v>
      </c>
      <c r="AF62" s="48">
        <v>15281686999</v>
      </c>
      <c r="AG62" s="48" t="s">
        <v>318</v>
      </c>
      <c r="AH62" s="48">
        <v>15183991881</v>
      </c>
      <c r="AI62" s="48"/>
    </row>
    <row r="63" s="9" customFormat="1" ht="40" customHeight="1" spans="1:35">
      <c r="A63" s="46">
        <f t="shared" si="14"/>
        <v>53</v>
      </c>
      <c r="B63" s="47" t="s">
        <v>319</v>
      </c>
      <c r="C63" s="48" t="str">
        <f>VLOOKUP(B63,[2]申报版!$B:$O,2,FALSE)</f>
        <v>项目主要建设内容为1#楼包括坡屋面703.96㎡、平屋面115.14㎡、窗拆换62.70㎡；2#楼包括平屋面77.10㎡、阳光棚更换屋面玻璃242.52㎡、阳关棚遮阳帘更换485.04㎡、窗拆换40.35㎡；3#楼包括平屋面263.88㎡、阳光棚更换屋面玻璃86.83㎡、阳关棚遮阳帘更换173.65㎡、窗拆换14㎡；泡池包括坡屋面72.24㎡、窗拆换17.7㎡；原游泳池改造包括阳光棚换屋面玻璃545.41㎡、地面砖65.8㎡、铝扣板吊顶65.8㎡、卫生间木隔断30㎡；室外附属工程包括铁栏杆拆换381m、JS防水80㎡；设备及工器具购置等。</v>
      </c>
      <c r="D63" s="48" t="s">
        <v>43</v>
      </c>
      <c r="E63" s="48" t="s">
        <v>145</v>
      </c>
      <c r="F63" s="48" t="s">
        <v>74</v>
      </c>
      <c r="G63" s="49">
        <v>45748</v>
      </c>
      <c r="H63" s="49">
        <v>46113</v>
      </c>
      <c r="I63" s="48" t="s">
        <v>80</v>
      </c>
      <c r="J63" s="73">
        <f>VLOOKUP(B63,[3]申报版!$B:$O,9,FALSE)</f>
        <v>205.5</v>
      </c>
      <c r="K63" s="73">
        <f>VLOOKUP(B63,[3]申报版!$B:$O,10,FALSE)</f>
        <v>195.95</v>
      </c>
      <c r="L63" s="69">
        <f t="shared" si="4"/>
        <v>9.55000000000001</v>
      </c>
      <c r="M63" s="70">
        <f t="shared" si="5"/>
        <v>0.95352798053528</v>
      </c>
      <c r="N63" s="71">
        <v>0</v>
      </c>
      <c r="O63" s="70">
        <f t="shared" si="6"/>
        <v>0.0391936718550651</v>
      </c>
      <c r="P63" s="72">
        <f t="shared" si="7"/>
        <v>7.68</v>
      </c>
      <c r="Q63" s="48"/>
      <c r="R63" s="72">
        <f t="shared" si="8"/>
        <v>7.68</v>
      </c>
      <c r="S63" s="48"/>
      <c r="T63" s="48"/>
      <c r="U63" s="48">
        <v>7.68</v>
      </c>
      <c r="V63" s="48"/>
      <c r="W63" s="48"/>
      <c r="X63" s="48"/>
      <c r="Y63" s="48"/>
      <c r="Z63" s="48"/>
      <c r="AA63" s="48"/>
      <c r="AB63" s="48"/>
      <c r="AC63" s="48"/>
      <c r="AD63" s="48"/>
      <c r="AE63" s="48" t="s">
        <v>320</v>
      </c>
      <c r="AF63" s="48">
        <v>13628966322</v>
      </c>
      <c r="AG63" s="48" t="s">
        <v>321</v>
      </c>
      <c r="AH63" s="48">
        <v>13880052501</v>
      </c>
      <c r="AI63" s="48"/>
    </row>
    <row r="64" s="9" customFormat="1" ht="40" customHeight="1" spans="1:35">
      <c r="A64" s="46">
        <f t="shared" si="14"/>
        <v>54</v>
      </c>
      <c r="B64" s="47" t="s">
        <v>322</v>
      </c>
      <c r="C64" s="48" t="str">
        <f>VLOOKUP(B64,[2]申报版!$B:$O,2,FALSE)</f>
        <v>新建护坡改造60米高15米宽4米及附属工程</v>
      </c>
      <c r="D64" s="48" t="s">
        <v>43</v>
      </c>
      <c r="E64" s="48" t="s">
        <v>145</v>
      </c>
      <c r="F64" s="48" t="s">
        <v>74</v>
      </c>
      <c r="G64" s="49">
        <v>45748</v>
      </c>
      <c r="H64" s="49">
        <v>45931</v>
      </c>
      <c r="I64" s="48" t="s">
        <v>80</v>
      </c>
      <c r="J64" s="73">
        <v>318.13</v>
      </c>
      <c r="K64" s="73">
        <f>VLOOKUP(B64,[3]申报版!$B:$O,10,FALSE)</f>
        <v>260</v>
      </c>
      <c r="L64" s="69">
        <f t="shared" si="4"/>
        <v>58.13</v>
      </c>
      <c r="M64" s="70">
        <f t="shared" si="5"/>
        <v>0.817275956370037</v>
      </c>
      <c r="N64" s="71">
        <v>0.3</v>
      </c>
      <c r="O64" s="70">
        <f t="shared" si="6"/>
        <v>0.306153846153846</v>
      </c>
      <c r="P64" s="72">
        <f t="shared" si="7"/>
        <v>79.6</v>
      </c>
      <c r="Q64" s="48"/>
      <c r="R64" s="72">
        <f t="shared" si="8"/>
        <v>79.6</v>
      </c>
      <c r="S64" s="48"/>
      <c r="T64" s="48"/>
      <c r="U64" s="48">
        <v>79.6</v>
      </c>
      <c r="V64" s="48"/>
      <c r="W64" s="48"/>
      <c r="X64" s="48"/>
      <c r="Y64" s="48"/>
      <c r="Z64" s="48"/>
      <c r="AA64" s="48"/>
      <c r="AB64" s="48"/>
      <c r="AC64" s="48"/>
      <c r="AD64" s="48"/>
      <c r="AE64" s="48" t="s">
        <v>323</v>
      </c>
      <c r="AF64" s="48">
        <v>17360495173</v>
      </c>
      <c r="AG64" s="48" t="s">
        <v>165</v>
      </c>
      <c r="AH64" s="48">
        <v>18982520222</v>
      </c>
      <c r="AI64" s="48"/>
    </row>
    <row r="65" s="9" customFormat="1" ht="40" customHeight="1" spans="1:35">
      <c r="A65" s="46">
        <f t="shared" si="14"/>
        <v>55</v>
      </c>
      <c r="B65" s="47" t="s">
        <v>324</v>
      </c>
      <c r="C65" s="48" t="str">
        <f>VLOOKUP(B65,[2]申报版!$B:$O,2,FALSE)</f>
        <v>易地搬迁小区排水管网改造、消防水改造及附属设施。</v>
      </c>
      <c r="D65" s="48" t="s">
        <v>43</v>
      </c>
      <c r="E65" s="48" t="s">
        <v>145</v>
      </c>
      <c r="F65" s="48" t="s">
        <v>74</v>
      </c>
      <c r="G65" s="49">
        <v>45717</v>
      </c>
      <c r="H65" s="49">
        <v>45962</v>
      </c>
      <c r="I65" s="48" t="s">
        <v>80</v>
      </c>
      <c r="J65" s="73">
        <v>353.23</v>
      </c>
      <c r="K65" s="73">
        <f>VLOOKUP(B65,[3]申报版!$B:$O,10,FALSE)</f>
        <v>336.72</v>
      </c>
      <c r="L65" s="69">
        <f t="shared" si="4"/>
        <v>16.51</v>
      </c>
      <c r="M65" s="70">
        <f t="shared" si="5"/>
        <v>0.953259915635705</v>
      </c>
      <c r="N65" s="71">
        <v>0.2</v>
      </c>
      <c r="O65" s="70">
        <f t="shared" si="6"/>
        <v>0.203581610833927</v>
      </c>
      <c r="P65" s="72">
        <f t="shared" si="7"/>
        <v>68.55</v>
      </c>
      <c r="Q65" s="48"/>
      <c r="R65" s="72">
        <f t="shared" si="8"/>
        <v>68.55</v>
      </c>
      <c r="S65" s="48"/>
      <c r="T65" s="48"/>
      <c r="U65" s="48">
        <v>68.55</v>
      </c>
      <c r="V65" s="48"/>
      <c r="W65" s="48"/>
      <c r="X65" s="48"/>
      <c r="Y65" s="48"/>
      <c r="Z65" s="48"/>
      <c r="AA65" s="48"/>
      <c r="AB65" s="48"/>
      <c r="AC65" s="48"/>
      <c r="AD65" s="48"/>
      <c r="AE65" s="48" t="s">
        <v>325</v>
      </c>
      <c r="AF65" s="48">
        <v>13659501308</v>
      </c>
      <c r="AG65" s="48" t="s">
        <v>326</v>
      </c>
      <c r="AH65" s="48">
        <v>15000807996</v>
      </c>
      <c r="AI65" s="48"/>
    </row>
    <row r="66" s="9" customFormat="1" ht="40" customHeight="1" spans="1:35">
      <c r="A66" s="46">
        <f t="shared" si="14"/>
        <v>56</v>
      </c>
      <c r="B66" s="47" t="s">
        <v>327</v>
      </c>
      <c r="C66" s="48" t="str">
        <f>VLOOKUP(B66,[2]申报版!$B:$O,2,FALSE)</f>
        <v>项目主要建设内容为单体房屋改造361.68㎡，大棚顶薄膜更换71185.59㎡，大棚顶卷膜机更换53个，强电工程1502.7m，及设备及工器具购置等。  </v>
      </c>
      <c r="D66" s="48" t="s">
        <v>43</v>
      </c>
      <c r="E66" s="48" t="s">
        <v>145</v>
      </c>
      <c r="F66" s="48" t="s">
        <v>74</v>
      </c>
      <c r="G66" s="49">
        <v>45717</v>
      </c>
      <c r="H66" s="49">
        <v>45931</v>
      </c>
      <c r="I66" s="48" t="s">
        <v>80</v>
      </c>
      <c r="J66" s="73">
        <f>VLOOKUP(B66,[3]申报版!$B:$O,9,FALSE)</f>
        <v>219.1</v>
      </c>
      <c r="K66" s="73">
        <f>VLOOKUP(B66,[3]申报版!$B:$O,10,FALSE)</f>
        <v>207.78</v>
      </c>
      <c r="L66" s="69">
        <f t="shared" si="4"/>
        <v>11.32</v>
      </c>
      <c r="M66" s="70">
        <f t="shared" si="5"/>
        <v>0.948334094020995</v>
      </c>
      <c r="N66" s="71">
        <v>0.3</v>
      </c>
      <c r="O66" s="70">
        <f t="shared" si="6"/>
        <v>0.31278275098662</v>
      </c>
      <c r="P66" s="72">
        <f t="shared" si="7"/>
        <v>64.99</v>
      </c>
      <c r="Q66" s="48"/>
      <c r="R66" s="72">
        <f t="shared" si="8"/>
        <v>64.99</v>
      </c>
      <c r="S66" s="48"/>
      <c r="T66" s="48"/>
      <c r="U66" s="48">
        <v>64.99</v>
      </c>
      <c r="V66" s="48"/>
      <c r="W66" s="48"/>
      <c r="X66" s="48"/>
      <c r="Y66" s="48"/>
      <c r="Z66" s="48"/>
      <c r="AA66" s="48"/>
      <c r="AB66" s="48"/>
      <c r="AC66" s="48"/>
      <c r="AD66" s="48"/>
      <c r="AE66" s="80" t="s">
        <v>179</v>
      </c>
      <c r="AF66" s="48">
        <v>18398154845</v>
      </c>
      <c r="AG66" s="48" t="s">
        <v>226</v>
      </c>
      <c r="AH66" s="48">
        <v>19923309986</v>
      </c>
      <c r="AI66" s="48"/>
    </row>
    <row r="67" s="9" customFormat="1" ht="40" customHeight="1" spans="1:35">
      <c r="A67" s="46">
        <f t="shared" si="14"/>
        <v>57</v>
      </c>
      <c r="B67" s="47" t="s">
        <v>328</v>
      </c>
      <c r="C67" s="48" t="str">
        <f>VLOOKUP(B67,[2]申报版!$B:$O,2,FALSE)</f>
        <v>新建易地搬迁储物房7个及排水沟改造项目  </v>
      </c>
      <c r="D67" s="48" t="s">
        <v>43</v>
      </c>
      <c r="E67" s="48" t="s">
        <v>145</v>
      </c>
      <c r="F67" s="48" t="s">
        <v>74</v>
      </c>
      <c r="G67" s="49">
        <v>45717</v>
      </c>
      <c r="H67" s="49">
        <v>45962</v>
      </c>
      <c r="I67" s="48" t="s">
        <v>80</v>
      </c>
      <c r="J67" s="73">
        <v>350.26</v>
      </c>
      <c r="K67" s="73">
        <f>VLOOKUP(B67,[3]申报版!$B:$O,10,FALSE)</f>
        <v>343.71</v>
      </c>
      <c r="L67" s="69">
        <f t="shared" si="4"/>
        <v>6.55000000000001</v>
      </c>
      <c r="M67" s="70">
        <f t="shared" si="5"/>
        <v>0.981299606006966</v>
      </c>
      <c r="N67" s="71">
        <v>0.3</v>
      </c>
      <c r="O67" s="70">
        <f t="shared" si="6"/>
        <v>0.305781036338774</v>
      </c>
      <c r="P67" s="72">
        <f t="shared" si="7"/>
        <v>105.1</v>
      </c>
      <c r="Q67" s="48"/>
      <c r="R67" s="72">
        <f t="shared" si="8"/>
        <v>105.1</v>
      </c>
      <c r="S67" s="48"/>
      <c r="T67" s="48"/>
      <c r="U67" s="48">
        <v>105.1</v>
      </c>
      <c r="V67" s="48"/>
      <c r="W67" s="48"/>
      <c r="X67" s="48"/>
      <c r="Y67" s="48"/>
      <c r="Z67" s="48"/>
      <c r="AA67" s="48"/>
      <c r="AB67" s="48"/>
      <c r="AC67" s="48"/>
      <c r="AD67" s="48"/>
      <c r="AE67" s="48" t="s">
        <v>329</v>
      </c>
      <c r="AF67" s="48">
        <v>17323971063</v>
      </c>
      <c r="AG67" s="48" t="s">
        <v>330</v>
      </c>
      <c r="AH67" s="48">
        <v>17381671777</v>
      </c>
      <c r="AI67" s="48"/>
    </row>
    <row r="68" s="9" customFormat="1" ht="40" customHeight="1" spans="1:35">
      <c r="A68" s="46">
        <f t="shared" si="14"/>
        <v>58</v>
      </c>
      <c r="B68" s="47" t="s">
        <v>331</v>
      </c>
      <c r="C68" s="48" t="str">
        <f>VLOOKUP(B68,[2]申报版!$B:$O,2,FALSE)</f>
        <v>该项目主要对附属工程进行建设。其中，建设垃圾房104.86㎡，附属工程包括村庄道路（含院坝）8525.00㎡、人行道645.00㎡、室外门前硬化50.00㎡、道路边沟1228.00m、路缘石391.00m、太阳能路灯65盏、钢带增强PE螺旋波纹管（DN300）612.00m、PVC-U排水管（DE200）144.00m、砖砌体平算式单算雨水口53个、雨水检查井28座、室外强电工程1项。</v>
      </c>
      <c r="D68" s="48" t="s">
        <v>43</v>
      </c>
      <c r="E68" s="48" t="s">
        <v>145</v>
      </c>
      <c r="F68" s="48" t="s">
        <v>74</v>
      </c>
      <c r="G68" s="49">
        <v>45748</v>
      </c>
      <c r="H68" s="49">
        <v>45962</v>
      </c>
      <c r="I68" s="48" t="s">
        <v>80</v>
      </c>
      <c r="J68" s="73">
        <f>VLOOKUP(B68,[3]申报版!$B:$O,9,FALSE)</f>
        <v>402.22</v>
      </c>
      <c r="K68" s="73">
        <f>VLOOKUP(B68,[3]申报版!$B:$O,10,FALSE)</f>
        <v>374</v>
      </c>
      <c r="L68" s="69">
        <f t="shared" si="4"/>
        <v>28.22</v>
      </c>
      <c r="M68" s="70">
        <f t="shared" si="5"/>
        <v>0.929839391377853</v>
      </c>
      <c r="N68" s="71">
        <v>0.3</v>
      </c>
      <c r="O68" s="70">
        <f t="shared" si="6"/>
        <v>0.243716577540107</v>
      </c>
      <c r="P68" s="72">
        <f t="shared" si="7"/>
        <v>91.15</v>
      </c>
      <c r="Q68" s="48"/>
      <c r="R68" s="72">
        <f t="shared" si="8"/>
        <v>91.15</v>
      </c>
      <c r="S68" s="48"/>
      <c r="T68" s="48"/>
      <c r="U68" s="48">
        <v>91.15</v>
      </c>
      <c r="V68" s="48"/>
      <c r="W68" s="48"/>
      <c r="X68" s="48"/>
      <c r="Y68" s="48"/>
      <c r="Z68" s="48"/>
      <c r="AA68" s="48"/>
      <c r="AB68" s="48"/>
      <c r="AC68" s="48"/>
      <c r="AD68" s="48"/>
      <c r="AE68" s="48" t="s">
        <v>332</v>
      </c>
      <c r="AF68" s="48">
        <v>17628195939</v>
      </c>
      <c r="AG68" s="48" t="s">
        <v>333</v>
      </c>
      <c r="AH68" s="48">
        <v>18016134406</v>
      </c>
      <c r="AI68" s="48"/>
    </row>
    <row r="69" s="9" customFormat="1" ht="40" customHeight="1" spans="1:35">
      <c r="A69" s="46">
        <f t="shared" si="14"/>
        <v>59</v>
      </c>
      <c r="B69" s="47" t="s">
        <v>334</v>
      </c>
      <c r="C69" s="48" t="str">
        <f>VLOOKUP(B69,[2]申报版!$B:$O,2,FALSE)</f>
        <v>道路硬化5160.99㎡、改建预应力混凝土桥1座，购置安装相关设施设备以及其他附属工程。</v>
      </c>
      <c r="D69" s="48" t="s">
        <v>43</v>
      </c>
      <c r="E69" s="48" t="s">
        <v>145</v>
      </c>
      <c r="F69" s="48" t="s">
        <v>74</v>
      </c>
      <c r="G69" s="49">
        <v>45748</v>
      </c>
      <c r="H69" s="49">
        <v>45962</v>
      </c>
      <c r="I69" s="48" t="s">
        <v>80</v>
      </c>
      <c r="J69" s="73">
        <f>VLOOKUP(B69,[3]申报版!$B:$O,9,FALSE)</f>
        <v>662.15</v>
      </c>
      <c r="K69" s="73">
        <v>568.34</v>
      </c>
      <c r="L69" s="69">
        <f t="shared" si="4"/>
        <v>93.8099999999999</v>
      </c>
      <c r="M69" s="70">
        <f t="shared" si="5"/>
        <v>0.858325152910972</v>
      </c>
      <c r="N69" s="71">
        <v>0</v>
      </c>
      <c r="O69" s="70">
        <f t="shared" si="6"/>
        <v>0.0292078685294014</v>
      </c>
      <c r="P69" s="72">
        <f t="shared" si="7"/>
        <v>16.6</v>
      </c>
      <c r="Q69" s="48"/>
      <c r="R69" s="72">
        <f t="shared" si="8"/>
        <v>16.6</v>
      </c>
      <c r="S69" s="48"/>
      <c r="T69" s="48"/>
      <c r="U69" s="48">
        <v>16.6</v>
      </c>
      <c r="V69" s="48"/>
      <c r="W69" s="48"/>
      <c r="X69" s="48"/>
      <c r="Y69" s="48"/>
      <c r="Z69" s="48"/>
      <c r="AA69" s="48"/>
      <c r="AB69" s="48"/>
      <c r="AC69" s="48"/>
      <c r="AD69" s="48"/>
      <c r="AE69" s="48" t="s">
        <v>335</v>
      </c>
      <c r="AF69" s="48">
        <v>15504493111</v>
      </c>
      <c r="AG69" s="48" t="s">
        <v>174</v>
      </c>
      <c r="AH69" s="48">
        <v>18725734784</v>
      </c>
      <c r="AI69" s="48"/>
    </row>
    <row r="70" s="9" customFormat="1" ht="40" customHeight="1" spans="1:35">
      <c r="A70" s="46">
        <f t="shared" si="14"/>
        <v>60</v>
      </c>
      <c r="B70" s="47" t="s">
        <v>336</v>
      </c>
      <c r="C70" s="48" t="str">
        <f>VLOOKUP(B70,[2]申报版!$B:$O,2,FALSE)</f>
        <v>项目主要建设内容为1、 玉贡村新建圆形水井3座，敷设给水管道4679.4m；萨玛村新建圆形水井2座，敷设给水管道1544.3m。 2、 玉贡村大棚强电工程10530.83m，道路破除及恢复768.56㎡等。  </v>
      </c>
      <c r="D70" s="48" t="s">
        <v>43</v>
      </c>
      <c r="E70" s="48" t="s">
        <v>145</v>
      </c>
      <c r="F70" s="48" t="s">
        <v>74</v>
      </c>
      <c r="G70" s="49">
        <v>45748</v>
      </c>
      <c r="H70" s="49">
        <v>45901</v>
      </c>
      <c r="I70" s="48" t="s">
        <v>80</v>
      </c>
      <c r="J70" s="73">
        <f>VLOOKUP(B70,[3]申报版!$B:$O,9,FALSE)</f>
        <v>644.26</v>
      </c>
      <c r="K70" s="73">
        <f>VLOOKUP(B70,[3]申报版!$B:$O,10,FALSE)</f>
        <v>614.27</v>
      </c>
      <c r="L70" s="69">
        <f t="shared" si="4"/>
        <v>29.99</v>
      </c>
      <c r="M70" s="70">
        <f t="shared" si="5"/>
        <v>0.953450470307019</v>
      </c>
      <c r="N70" s="71">
        <v>0</v>
      </c>
      <c r="O70" s="70">
        <f t="shared" si="6"/>
        <v>0.0257704266853338</v>
      </c>
      <c r="P70" s="72">
        <f t="shared" si="7"/>
        <v>15.83</v>
      </c>
      <c r="Q70" s="48"/>
      <c r="R70" s="72">
        <f t="shared" si="8"/>
        <v>15.83</v>
      </c>
      <c r="S70" s="48"/>
      <c r="T70" s="48"/>
      <c r="U70" s="48">
        <v>15.83</v>
      </c>
      <c r="V70" s="48"/>
      <c r="W70" s="48"/>
      <c r="X70" s="48"/>
      <c r="Y70" s="48"/>
      <c r="Z70" s="48"/>
      <c r="AA70" s="48"/>
      <c r="AB70" s="48"/>
      <c r="AC70" s="48"/>
      <c r="AD70" s="48"/>
      <c r="AE70" s="48" t="s">
        <v>337</v>
      </c>
      <c r="AF70" s="48">
        <v>13721771938</v>
      </c>
      <c r="AG70" s="48" t="s">
        <v>127</v>
      </c>
      <c r="AH70" s="48">
        <v>13638963679</v>
      </c>
      <c r="AI70" s="48"/>
    </row>
    <row r="71" s="9" customFormat="1" ht="40" customHeight="1" spans="1:35">
      <c r="A71" s="46">
        <f t="shared" si="14"/>
        <v>61</v>
      </c>
      <c r="B71" s="47" t="s">
        <v>338</v>
      </c>
      <c r="C71" s="48" t="str">
        <f>VLOOKUP(B71,[2]申报版!$B:$O,2,FALSE)</f>
        <v>建设1#供水房82.01㎡，2#供水房82.01㎡，1#室外厕所26.46㎡，2#室外厕所26.46㎡，附属工程包括垃圾桶26个、机井2座、室外给排水1项、室外电气1项，道路工程包括道路土石方工程1项、新建道路4484.69㎡、涵洞22.00m、边沟1045.00m、单柱式标志标牌6个、减速带38.00m、波形护栏276.00m、人行道路硬化1756.20㎡。  </v>
      </c>
      <c r="D71" s="48" t="s">
        <v>43</v>
      </c>
      <c r="E71" s="48" t="s">
        <v>145</v>
      </c>
      <c r="F71" s="48" t="s">
        <v>74</v>
      </c>
      <c r="G71" s="49" t="s">
        <v>74</v>
      </c>
      <c r="H71" s="49" t="s">
        <v>74</v>
      </c>
      <c r="I71" s="48" t="s">
        <v>80</v>
      </c>
      <c r="J71" s="73">
        <f>VLOOKUP(B71,[3]申报版!$B:$O,9,FALSE)</f>
        <v>645.08</v>
      </c>
      <c r="K71" s="73">
        <f>VLOOKUP(B71,[3]申报版!$B:$O,10,FALSE)</f>
        <v>628.85</v>
      </c>
      <c r="L71" s="69">
        <f t="shared" si="4"/>
        <v>16.23</v>
      </c>
      <c r="M71" s="70">
        <f t="shared" si="5"/>
        <v>0.974840329881565</v>
      </c>
      <c r="N71" s="71">
        <v>0</v>
      </c>
      <c r="O71" s="70">
        <f t="shared" si="6"/>
        <v>0.0284169515782778</v>
      </c>
      <c r="P71" s="72">
        <f t="shared" si="7"/>
        <v>17.87</v>
      </c>
      <c r="Q71" s="48"/>
      <c r="R71" s="72">
        <f t="shared" si="8"/>
        <v>17.87</v>
      </c>
      <c r="S71" s="48"/>
      <c r="T71" s="48"/>
      <c r="U71" s="48">
        <v>17.87</v>
      </c>
      <c r="V71" s="48"/>
      <c r="W71" s="48"/>
      <c r="X71" s="48"/>
      <c r="Y71" s="48"/>
      <c r="Z71" s="48"/>
      <c r="AA71" s="48"/>
      <c r="AB71" s="48"/>
      <c r="AC71" s="48"/>
      <c r="AD71" s="48"/>
      <c r="AE71" s="48" t="s">
        <v>339</v>
      </c>
      <c r="AF71" s="48">
        <v>17797693999</v>
      </c>
      <c r="AG71" s="48" t="s">
        <v>316</v>
      </c>
      <c r="AH71" s="48">
        <v>17311591666</v>
      </c>
      <c r="AI71" s="48"/>
    </row>
    <row r="72" s="9" customFormat="1" ht="40" customHeight="1" spans="1:35">
      <c r="A72" s="46">
        <f t="shared" ref="A72:A81" si="15">ROW()-10</f>
        <v>62</v>
      </c>
      <c r="B72" s="47" t="s">
        <v>340</v>
      </c>
      <c r="C72" s="48" t="str">
        <f>VLOOKUP(B72,[5]申报版!$B:$O,2,FALSE)</f>
        <v>通往比如镇唯一道路，拆除重建吉前村中桥长度70米，宽度5.5米。</v>
      </c>
      <c r="D72" s="48" t="s">
        <v>43</v>
      </c>
      <c r="E72" s="48" t="s">
        <v>289</v>
      </c>
      <c r="F72" s="48" t="s">
        <v>282</v>
      </c>
      <c r="G72" s="49"/>
      <c r="H72" s="49"/>
      <c r="I72" s="48" t="s">
        <v>80</v>
      </c>
      <c r="J72" s="73">
        <f>VLOOKUP(B72,[6]申报版!$B:$O,9,FALSE)</f>
        <v>661.39</v>
      </c>
      <c r="K72" s="73">
        <f>VLOOKUP(B72,[6]申报版!$B:$O,10,FALSE)</f>
        <v>487</v>
      </c>
      <c r="L72" s="69">
        <f t="shared" si="4"/>
        <v>174.39</v>
      </c>
      <c r="M72" s="70">
        <f t="shared" si="5"/>
        <v>0.736328036408171</v>
      </c>
      <c r="N72" s="48"/>
      <c r="O72" s="70">
        <f t="shared" si="6"/>
        <v>0</v>
      </c>
      <c r="P72" s="72">
        <f t="shared" si="7"/>
        <v>0</v>
      </c>
      <c r="Q72" s="48"/>
      <c r="R72" s="72">
        <f t="shared" si="8"/>
        <v>0</v>
      </c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</row>
    <row r="73" s="9" customFormat="1" ht="40" customHeight="1" spans="1:35">
      <c r="A73" s="46">
        <f t="shared" si="15"/>
        <v>63</v>
      </c>
      <c r="B73" s="47" t="s">
        <v>341</v>
      </c>
      <c r="C73" s="48" t="str">
        <f>VLOOKUP(B73,[2]申报版!$B:$O,2,FALSE)</f>
        <v>项目的建设内容包括旱厕、供水房、附属工程、道路工程、照明工程及给水工程。其中：旱厕52.92㎡（共2栋，单栋建筑面积26.46㎡），供水房82.01㎡，附属工程包括垃圾桶80个、室外电气1项、入户硬化2997.88㎡，道路工程包括土石方工程（挖方6270.00m³、填方926.00m³、弃方5344.00m³）、混凝土道路（支路）9148.62㎡、混凝土道路（巷路）1242.37㎡、挖出旧路面1472.00㎡、盖板边沟4116.00m、单柱式标志牌5套，照明工程包括太阳能路灯68盏。</v>
      </c>
      <c r="D73" s="48" t="s">
        <v>43</v>
      </c>
      <c r="E73" s="48" t="s">
        <v>145</v>
      </c>
      <c r="F73" s="48" t="s">
        <v>74</v>
      </c>
      <c r="G73" s="49">
        <v>45748</v>
      </c>
      <c r="H73" s="49">
        <v>46113</v>
      </c>
      <c r="I73" s="48" t="s">
        <v>80</v>
      </c>
      <c r="J73" s="73">
        <f>VLOOKUP(B73,[3]申报版!$B:$O,9,FALSE)</f>
        <v>750.02</v>
      </c>
      <c r="K73" s="73">
        <f>VLOOKUP(B73,[3]申报版!$B:$O,10,FALSE)</f>
        <v>668.3</v>
      </c>
      <c r="L73" s="69">
        <f t="shared" si="4"/>
        <v>81.72</v>
      </c>
      <c r="M73" s="70">
        <f t="shared" si="5"/>
        <v>0.891042905522519</v>
      </c>
      <c r="N73" s="71">
        <v>0.3</v>
      </c>
      <c r="O73" s="70">
        <f t="shared" si="6"/>
        <v>0.283929373036062</v>
      </c>
      <c r="P73" s="72">
        <f t="shared" si="7"/>
        <v>189.75</v>
      </c>
      <c r="Q73" s="48"/>
      <c r="R73" s="72">
        <f t="shared" si="8"/>
        <v>189.75</v>
      </c>
      <c r="S73" s="48"/>
      <c r="T73" s="48"/>
      <c r="U73" s="48">
        <v>189.75</v>
      </c>
      <c r="V73" s="48"/>
      <c r="W73" s="48"/>
      <c r="X73" s="48"/>
      <c r="Y73" s="48"/>
      <c r="Z73" s="48"/>
      <c r="AA73" s="48"/>
      <c r="AB73" s="48"/>
      <c r="AC73" s="48"/>
      <c r="AD73" s="48"/>
      <c r="AE73" s="48" t="s">
        <v>342</v>
      </c>
      <c r="AF73" s="48">
        <v>13897067277</v>
      </c>
      <c r="AG73" s="48" t="s">
        <v>181</v>
      </c>
      <c r="AH73" s="48">
        <v>18993546173</v>
      </c>
      <c r="AI73" s="48"/>
    </row>
    <row r="74" s="9" customFormat="1" ht="40" customHeight="1" spans="1:35">
      <c r="A74" s="46">
        <f t="shared" si="15"/>
        <v>64</v>
      </c>
      <c r="B74" s="47" t="s">
        <v>343</v>
      </c>
      <c r="C74" s="48" t="str">
        <f>VLOOKUP(B74,[2]申报版!$B:$O,2,FALSE)</f>
        <v>道路工程：路基8752.96㎡、路面工程7668.46㎡、盖板沟180米、边沟576米、波形护栏909米、旱厕2个（64.48㎡）购置75盏路灯、20个垃圾桶及附属设施。</v>
      </c>
      <c r="D74" s="48" t="s">
        <v>43</v>
      </c>
      <c r="E74" s="48" t="s">
        <v>145</v>
      </c>
      <c r="F74" s="48" t="s">
        <v>74</v>
      </c>
      <c r="G74" s="49">
        <v>45748</v>
      </c>
      <c r="H74" s="49">
        <v>46017</v>
      </c>
      <c r="I74" s="48" t="s">
        <v>80</v>
      </c>
      <c r="J74" s="73">
        <f>VLOOKUP(B74,[3]申报版!$B:$O,9,FALSE)</f>
        <v>933.78</v>
      </c>
      <c r="K74" s="73">
        <f>VLOOKUP(B74,[3]申报版!$B:$O,10,FALSE)</f>
        <v>817.42</v>
      </c>
      <c r="L74" s="69">
        <f t="shared" si="4"/>
        <v>116.36</v>
      </c>
      <c r="M74" s="70">
        <f t="shared" si="5"/>
        <v>0.87538820707233</v>
      </c>
      <c r="N74" s="71">
        <v>0</v>
      </c>
      <c r="O74" s="70">
        <f t="shared" si="6"/>
        <v>0.0327004477502386</v>
      </c>
      <c r="P74" s="72">
        <f t="shared" si="7"/>
        <v>26.73</v>
      </c>
      <c r="Q74" s="48"/>
      <c r="R74" s="72">
        <f t="shared" si="8"/>
        <v>26.73</v>
      </c>
      <c r="S74" s="48"/>
      <c r="T74" s="48"/>
      <c r="U74" s="48">
        <v>26.73</v>
      </c>
      <c r="V74" s="48"/>
      <c r="W74" s="48"/>
      <c r="X74" s="48"/>
      <c r="Y74" s="48"/>
      <c r="Z74" s="48"/>
      <c r="AA74" s="48"/>
      <c r="AB74" s="48"/>
      <c r="AC74" s="48"/>
      <c r="AD74" s="48"/>
      <c r="AE74" s="48" t="s">
        <v>344</v>
      </c>
      <c r="AF74" s="48"/>
      <c r="AG74" s="48" t="s">
        <v>345</v>
      </c>
      <c r="AH74" s="48"/>
      <c r="AI74" s="48"/>
    </row>
    <row r="75" s="9" customFormat="1" ht="40" customHeight="1" spans="1:35">
      <c r="A75" s="46">
        <f t="shared" si="15"/>
        <v>65</v>
      </c>
      <c r="B75" s="47" t="s">
        <v>346</v>
      </c>
      <c r="C75" s="48" t="str">
        <f>VLOOKUP(B75,[2]申报版!$B:$O,2,FALSE)</f>
        <v>新建室外旱厕52.92㎡（共2栋，单栋建筑面积26.46㎡），以及附属总平工程；新建道路长度3446.905m，其中支路5条，长度2693.324m，巷路4条，长度753.581m。</v>
      </c>
      <c r="D75" s="48" t="s">
        <v>43</v>
      </c>
      <c r="E75" s="48" t="s">
        <v>145</v>
      </c>
      <c r="F75" s="48"/>
      <c r="G75" s="49"/>
      <c r="H75" s="49"/>
      <c r="I75" s="48" t="s">
        <v>80</v>
      </c>
      <c r="J75" s="73">
        <f>VLOOKUP(B75,[3]申报版!$B:$O,9,FALSE)</f>
        <v>958.73</v>
      </c>
      <c r="K75" s="73">
        <f>VLOOKUP(B75,[3]申报版!$B:$O,10,FALSE)</f>
        <v>917.06</v>
      </c>
      <c r="L75" s="69">
        <f t="shared" si="4"/>
        <v>41.6700000000001</v>
      </c>
      <c r="M75" s="70">
        <f t="shared" si="5"/>
        <v>0.956536251082161</v>
      </c>
      <c r="N75" s="71">
        <v>0</v>
      </c>
      <c r="O75" s="70">
        <f t="shared" si="6"/>
        <v>0.0297036180838767</v>
      </c>
      <c r="P75" s="72">
        <f t="shared" si="7"/>
        <v>27.24</v>
      </c>
      <c r="Q75" s="48"/>
      <c r="R75" s="72">
        <f t="shared" si="8"/>
        <v>27.24</v>
      </c>
      <c r="S75" s="48"/>
      <c r="T75" s="48"/>
      <c r="U75" s="48">
        <v>27.24</v>
      </c>
      <c r="V75" s="48"/>
      <c r="W75" s="48"/>
      <c r="X75" s="48"/>
      <c r="Y75" s="48"/>
      <c r="Z75" s="48"/>
      <c r="AA75" s="48"/>
      <c r="AB75" s="48"/>
      <c r="AC75" s="48"/>
      <c r="AD75" s="48"/>
      <c r="AE75" s="48" t="s">
        <v>347</v>
      </c>
      <c r="AF75" s="48">
        <v>13357166529</v>
      </c>
      <c r="AG75" s="48"/>
      <c r="AH75" s="48"/>
      <c r="AI75" s="48"/>
    </row>
    <row r="76" s="9" customFormat="1" ht="40" customHeight="1" spans="1:35">
      <c r="A76" s="46">
        <f t="shared" si="15"/>
        <v>66</v>
      </c>
      <c r="B76" s="47" t="s">
        <v>348</v>
      </c>
      <c r="C76" s="48" t="str">
        <f>VLOOKUP(B76,[2]申报版!$B:$O,2,FALSE)</f>
        <v>该项目主要建设内容为定居点1和定居点2。定居点1新建旱厕（共1栋，单栋建筑面积26.46㎡），供水房82.01㎡，垃圾桶50个，机井1座，供水房室外电气1项，入户硬化4624.24㎡；道路工程包括土石方工程（挖方4726.00㎡、填方1654.00㎡、弃方3072.00㎡）；混凝土道路（支路）9025.64㎡；挖出旧路面760.00㎡；盖板边沟2836.00m；单柱式标志牌7套；钢筋混凝土盖板涵10.00m；照明工程包括太阳能路灯56盏，定居点2新建旱（共2栋，单栋建筑面积26.46㎡），供水房82.01㎡，垃圾桶16个，机井1座，供水房室外电气1项，入户硬化1580.46㎡；道路工程包括土石方工程（挖方642.00㎡、填方225.00㎡、弃方417.00㎡）；混凝土道路（支路）1347.59㎡；挖出旧路面760.00㎡；盖板边沟384.00m；照明工程包括太阳能路灯9盏。</v>
      </c>
      <c r="D76" s="48" t="s">
        <v>43</v>
      </c>
      <c r="E76" s="48" t="s">
        <v>145</v>
      </c>
      <c r="F76" s="48" t="s">
        <v>74</v>
      </c>
      <c r="G76" s="49">
        <v>45778</v>
      </c>
      <c r="H76" s="49">
        <v>46143</v>
      </c>
      <c r="I76" s="48" t="s">
        <v>80</v>
      </c>
      <c r="J76" s="73">
        <f>VLOOKUP(B76,[3]申报版!$B:$O,9,FALSE)</f>
        <v>1061.35</v>
      </c>
      <c r="K76" s="73">
        <f>VLOOKUP(B76,[3]申报版!$B:$O,10,FALSE)</f>
        <v>914.6</v>
      </c>
      <c r="L76" s="69">
        <f t="shared" ref="L76:L99" si="16">IF(B76="","",J76-K76)</f>
        <v>146.75</v>
      </c>
      <c r="M76" s="70">
        <f t="shared" ref="M76:M99" si="17">IF(B76="","",K76/J76)</f>
        <v>0.861732698921185</v>
      </c>
      <c r="N76" s="71">
        <v>0</v>
      </c>
      <c r="O76" s="70">
        <f t="shared" ref="O76:O99" si="18">IF(B76="","",IF(K76=0,0,P76/K76))</f>
        <v>0.0393833369779138</v>
      </c>
      <c r="P76" s="72">
        <f t="shared" ref="P76:P99" si="19">IF(B76="","",SUM(Q76:R76))</f>
        <v>36.02</v>
      </c>
      <c r="Q76" s="48"/>
      <c r="R76" s="72">
        <f t="shared" ref="R76:R99" si="20">IF(B76="","",SUM(S76:AD76))</f>
        <v>36.02</v>
      </c>
      <c r="S76" s="48"/>
      <c r="T76" s="48"/>
      <c r="U76" s="48">
        <v>36.02</v>
      </c>
      <c r="V76" s="48"/>
      <c r="W76" s="48"/>
      <c r="X76" s="48"/>
      <c r="Y76" s="48"/>
      <c r="Z76" s="48"/>
      <c r="AA76" s="48"/>
      <c r="AB76" s="48"/>
      <c r="AC76" s="48"/>
      <c r="AD76" s="48"/>
      <c r="AE76" s="48" t="s">
        <v>349</v>
      </c>
      <c r="AF76" s="48">
        <v>18076988167</v>
      </c>
      <c r="AG76" s="48" t="s">
        <v>108</v>
      </c>
      <c r="AH76" s="48">
        <v>15008201372</v>
      </c>
      <c r="AI76" s="48"/>
    </row>
    <row r="77" s="9" customFormat="1" ht="40" customHeight="1" spans="1:35">
      <c r="A77" s="46">
        <f t="shared" si="15"/>
        <v>67</v>
      </c>
      <c r="B77" s="47" t="s">
        <v>350</v>
      </c>
      <c r="C77" s="48" t="str">
        <f>VLOOKUP(B77,[2]申报版!$B:$O,2,FALSE)</f>
        <v>道路工程：路基18985.82㎡、路面工程16264.82㎡、盖板沟4469米、钢筋混泥土承插管111米、旱厕2个（64.48㎡）购置75盏路灯、13个垃圾桶及附属设施。 </v>
      </c>
      <c r="D77" s="48" t="s">
        <v>43</v>
      </c>
      <c r="E77" s="48" t="s">
        <v>145</v>
      </c>
      <c r="F77" s="48"/>
      <c r="G77" s="49"/>
      <c r="H77" s="49"/>
      <c r="I77" s="48" t="s">
        <v>80</v>
      </c>
      <c r="J77" s="73">
        <f>VLOOKUP(B77,[3]申报版!$B:$O,9,FALSE)</f>
        <v>1429.59</v>
      </c>
      <c r="K77" s="73">
        <f>VLOOKUP(B77,[3]申报版!$B:$O,10,FALSE)</f>
        <v>1050.5</v>
      </c>
      <c r="L77" s="69">
        <f t="shared" si="16"/>
        <v>379.09</v>
      </c>
      <c r="M77" s="70">
        <f t="shared" si="17"/>
        <v>0.734826069012794</v>
      </c>
      <c r="N77" s="71">
        <v>0.05</v>
      </c>
      <c r="O77" s="70">
        <f t="shared" si="18"/>
        <v>0.0392670157068063</v>
      </c>
      <c r="P77" s="72">
        <f t="shared" si="19"/>
        <v>41.25</v>
      </c>
      <c r="Q77" s="48"/>
      <c r="R77" s="72">
        <f t="shared" si="20"/>
        <v>41.25</v>
      </c>
      <c r="S77" s="48"/>
      <c r="T77" s="48"/>
      <c r="U77" s="48">
        <v>41.25</v>
      </c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 t="s">
        <v>351</v>
      </c>
      <c r="AH77" s="48"/>
      <c r="AI77" s="48"/>
    </row>
    <row r="78" s="9" customFormat="1" ht="40" customHeight="1" spans="1:35">
      <c r="A78" s="46">
        <f t="shared" si="15"/>
        <v>68</v>
      </c>
      <c r="B78" s="47" t="s">
        <v>352</v>
      </c>
      <c r="C78" s="48" t="str">
        <f>VLOOKUP(B78,[2]申报版!$B:$O,2,FALSE)</f>
        <v>新建1-6号路道路硬化3.7公里，新建混凝土桥梁一座 、排水沟2.1公里、公共卫生间1座、购置路灯78盏、垃圾桶24组及其他附属设施。  </v>
      </c>
      <c r="D78" s="48" t="s">
        <v>43</v>
      </c>
      <c r="E78" s="48" t="s">
        <v>145</v>
      </c>
      <c r="F78" s="48"/>
      <c r="G78" s="49"/>
      <c r="H78" s="49"/>
      <c r="I78" s="48" t="s">
        <v>80</v>
      </c>
      <c r="J78" s="73">
        <f>VLOOKUP(B78,[3]申报版!$B:$O,9,FALSE)</f>
        <v>1375.7</v>
      </c>
      <c r="K78" s="73">
        <f>VLOOKUP(B78,[3]申报版!$B:$O,10,FALSE)</f>
        <v>952.5</v>
      </c>
      <c r="L78" s="69">
        <f t="shared" si="16"/>
        <v>423.2</v>
      </c>
      <c r="M78" s="70">
        <f t="shared" si="17"/>
        <v>0.692374791015483</v>
      </c>
      <c r="N78" s="71">
        <v>0.1</v>
      </c>
      <c r="O78" s="70">
        <f t="shared" si="18"/>
        <v>0.054488188976378</v>
      </c>
      <c r="P78" s="72">
        <f t="shared" si="19"/>
        <v>51.9</v>
      </c>
      <c r="Q78" s="48"/>
      <c r="R78" s="72">
        <f t="shared" si="20"/>
        <v>51.9</v>
      </c>
      <c r="S78" s="48"/>
      <c r="T78" s="48"/>
      <c r="U78" s="48">
        <v>51.9</v>
      </c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</row>
    <row r="79" s="9" customFormat="1" ht="40" customHeight="1" spans="1:35">
      <c r="A79" s="46">
        <f t="shared" si="15"/>
        <v>69</v>
      </c>
      <c r="B79" s="47" t="s">
        <v>353</v>
      </c>
      <c r="C79" s="48" t="str">
        <f>VLOOKUP(B79,[2]申报版!$B:$O,2,FALSE)</f>
        <v>治理河道总长3580M,新建防洪堤3238.20m，河道治理清淤496.78M新建沉砂池1座</v>
      </c>
      <c r="D79" s="48" t="s">
        <v>43</v>
      </c>
      <c r="E79" s="48" t="s">
        <v>145</v>
      </c>
      <c r="F79" s="48"/>
      <c r="G79" s="49"/>
      <c r="H79" s="49"/>
      <c r="I79" s="48" t="s">
        <v>80</v>
      </c>
      <c r="J79" s="73">
        <f>VLOOKUP(B79,[3]申报版!$B:$O,9,FALSE)</f>
        <v>1818.03</v>
      </c>
      <c r="K79" s="73">
        <v>1488.1</v>
      </c>
      <c r="L79" s="69">
        <f t="shared" si="16"/>
        <v>329.93</v>
      </c>
      <c r="M79" s="70">
        <f t="shared" si="17"/>
        <v>0.818523346699449</v>
      </c>
      <c r="N79" s="71">
        <v>0.5</v>
      </c>
      <c r="O79" s="70">
        <f t="shared" si="18"/>
        <v>0.590571870170016</v>
      </c>
      <c r="P79" s="72">
        <f t="shared" si="19"/>
        <v>878.83</v>
      </c>
      <c r="Q79" s="48"/>
      <c r="R79" s="72">
        <f t="shared" si="20"/>
        <v>878.83</v>
      </c>
      <c r="S79" s="48"/>
      <c r="T79" s="48"/>
      <c r="U79" s="48">
        <v>878.83</v>
      </c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</row>
    <row r="80" s="11" customFormat="1" ht="62" customHeight="1" spans="1:35">
      <c r="A80" s="46">
        <f t="shared" si="15"/>
        <v>70</v>
      </c>
      <c r="B80" s="47" t="s">
        <v>354</v>
      </c>
      <c r="C80" s="47" t="str">
        <f>VLOOKUP(B80,[5]申报版!$B:$O,2,FALSE)</f>
        <v>新建道路总长185.546m及附属</v>
      </c>
      <c r="D80" s="47" t="s">
        <v>43</v>
      </c>
      <c r="E80" s="47" t="s">
        <v>178</v>
      </c>
      <c r="F80" s="47" t="s">
        <v>146</v>
      </c>
      <c r="G80" s="87">
        <v>45736</v>
      </c>
      <c r="H80" s="87">
        <v>46101</v>
      </c>
      <c r="I80" s="47" t="s">
        <v>138</v>
      </c>
      <c r="J80" s="92">
        <f>VLOOKUP(B80,[6]申报版!$B:$O,9,FALSE)</f>
        <v>399.85</v>
      </c>
      <c r="K80" s="92">
        <f>VLOOKUP(B80,[6]申报版!$B:$O,10,FALSE)</f>
        <v>399.85</v>
      </c>
      <c r="L80" s="93">
        <f t="shared" si="16"/>
        <v>0</v>
      </c>
      <c r="M80" s="94">
        <f t="shared" si="17"/>
        <v>1</v>
      </c>
      <c r="N80" s="95">
        <v>0.5</v>
      </c>
      <c r="O80" s="94">
        <f t="shared" si="18"/>
        <v>0.304341878204327</v>
      </c>
      <c r="P80" s="96">
        <f t="shared" si="19"/>
        <v>121.6911</v>
      </c>
      <c r="Q80" s="48">
        <v>0</v>
      </c>
      <c r="R80" s="72">
        <f t="shared" si="20"/>
        <v>121.6911</v>
      </c>
      <c r="S80" s="48"/>
      <c r="T80" s="48"/>
      <c r="U80" s="48">
        <v>3.16</v>
      </c>
      <c r="V80" s="48">
        <v>118.5311</v>
      </c>
      <c r="W80" s="48"/>
      <c r="X80" s="48"/>
      <c r="Y80" s="48"/>
      <c r="Z80" s="48"/>
      <c r="AA80" s="48"/>
      <c r="AB80" s="48"/>
      <c r="AC80" s="48"/>
      <c r="AD80" s="48"/>
      <c r="AE80" s="48" t="s">
        <v>355</v>
      </c>
      <c r="AF80" s="48" t="s">
        <v>356</v>
      </c>
      <c r="AG80" s="48" t="s">
        <v>357</v>
      </c>
      <c r="AH80" s="48" t="s">
        <v>358</v>
      </c>
      <c r="AI80" s="48"/>
    </row>
    <row r="81" s="9" customFormat="1" ht="40" customHeight="1" spans="1:35">
      <c r="A81" s="46">
        <f t="shared" si="15"/>
        <v>71</v>
      </c>
      <c r="B81" s="47" t="s">
        <v>359</v>
      </c>
      <c r="C81" s="48" t="str">
        <f>VLOOKUP(B81,[5]申报版!$B:$O,2,FALSE)</f>
        <v>新建道路总长167.718m及附属</v>
      </c>
      <c r="D81" s="48" t="s">
        <v>43</v>
      </c>
      <c r="E81" s="48" t="s">
        <v>178</v>
      </c>
      <c r="F81" s="48" t="s">
        <v>146</v>
      </c>
      <c r="G81" s="49">
        <v>45671</v>
      </c>
      <c r="H81" s="49">
        <v>45761</v>
      </c>
      <c r="I81" s="48" t="s">
        <v>138</v>
      </c>
      <c r="J81" s="73">
        <f>VLOOKUP(B81,[6]申报版!$B:$O,9,FALSE)</f>
        <v>443.9</v>
      </c>
      <c r="K81" s="73">
        <f>VLOOKUP(B81,[6]申报版!$B:$O,10,FALSE)</f>
        <v>443.9</v>
      </c>
      <c r="L81" s="69">
        <f t="shared" si="16"/>
        <v>0</v>
      </c>
      <c r="M81" s="70">
        <f t="shared" si="17"/>
        <v>1</v>
      </c>
      <c r="N81" s="71">
        <v>0.6</v>
      </c>
      <c r="O81" s="70">
        <f t="shared" si="18"/>
        <v>0.522189682360892</v>
      </c>
      <c r="P81" s="72">
        <f t="shared" si="19"/>
        <v>231.8</v>
      </c>
      <c r="Q81" s="48">
        <v>0</v>
      </c>
      <c r="R81" s="72">
        <f t="shared" si="20"/>
        <v>231.8</v>
      </c>
      <c r="S81" s="48"/>
      <c r="T81" s="48"/>
      <c r="U81" s="48">
        <v>117.8</v>
      </c>
      <c r="V81" s="48">
        <v>114</v>
      </c>
      <c r="W81" s="48"/>
      <c r="X81" s="48"/>
      <c r="Y81" s="48"/>
      <c r="Z81" s="48"/>
      <c r="AA81" s="48"/>
      <c r="AB81" s="48"/>
      <c r="AC81" s="48"/>
      <c r="AD81" s="48"/>
      <c r="AE81" s="48" t="s">
        <v>360</v>
      </c>
      <c r="AF81" s="48" t="s">
        <v>361</v>
      </c>
      <c r="AG81" s="48" t="s">
        <v>83</v>
      </c>
      <c r="AH81" s="48" t="s">
        <v>362</v>
      </c>
      <c r="AI81" s="48"/>
    </row>
    <row r="82" s="9" customFormat="1" ht="40" customHeight="1" spans="1:35">
      <c r="A82" s="46">
        <f t="shared" ref="A82:A90" si="21">ROW()-10</f>
        <v>72</v>
      </c>
      <c r="B82" s="47" t="s">
        <v>363</v>
      </c>
      <c r="C82" s="48" t="str">
        <f>VLOOKUP(B82,[5]申报版!$B:$O,2,FALSE)</f>
        <v>滨河路柳叶公园、双拥口袋公园、帐篷营地、城西环境整治</v>
      </c>
      <c r="D82" s="48" t="s">
        <v>43</v>
      </c>
      <c r="E82" s="48" t="s">
        <v>178</v>
      </c>
      <c r="F82" s="48" t="s">
        <v>146</v>
      </c>
      <c r="G82" s="49">
        <v>45713</v>
      </c>
      <c r="H82" s="49">
        <v>46198</v>
      </c>
      <c r="I82" s="48" t="s">
        <v>138</v>
      </c>
      <c r="J82" s="73">
        <f>VLOOKUP(B82,[6]申报版!$B:$O,9,FALSE)</f>
        <v>799.96</v>
      </c>
      <c r="K82" s="73">
        <f>VLOOKUP(B82,[6]申报版!$B:$O,10,FALSE)</f>
        <v>581.59</v>
      </c>
      <c r="L82" s="69">
        <f t="shared" si="16"/>
        <v>218.37</v>
      </c>
      <c r="M82" s="70">
        <f t="shared" si="17"/>
        <v>0.72702385119256</v>
      </c>
      <c r="N82" s="71">
        <v>0.35</v>
      </c>
      <c r="O82" s="70">
        <f t="shared" si="18"/>
        <v>0.347363262779621</v>
      </c>
      <c r="P82" s="72">
        <f t="shared" si="19"/>
        <v>202.023</v>
      </c>
      <c r="Q82" s="48">
        <v>0</v>
      </c>
      <c r="R82" s="72">
        <f t="shared" si="20"/>
        <v>202.023</v>
      </c>
      <c r="S82" s="48"/>
      <c r="T82" s="48"/>
      <c r="U82" s="48">
        <v>196.8</v>
      </c>
      <c r="V82" s="48">
        <v>5.223</v>
      </c>
      <c r="W82" s="48"/>
      <c r="X82" s="48"/>
      <c r="Y82" s="48"/>
      <c r="Z82" s="48"/>
      <c r="AA82" s="48"/>
      <c r="AB82" s="48"/>
      <c r="AC82" s="48"/>
      <c r="AD82" s="48"/>
      <c r="AE82" s="48" t="s">
        <v>364</v>
      </c>
      <c r="AF82" s="9" t="s">
        <v>365</v>
      </c>
      <c r="AG82" s="9" t="s">
        <v>366</v>
      </c>
      <c r="AH82" s="9" t="s">
        <v>367</v>
      </c>
      <c r="AI82" s="48"/>
    </row>
    <row r="83" s="9" customFormat="1" ht="40" customHeight="1" spans="1:35">
      <c r="A83" s="46">
        <f t="shared" si="21"/>
        <v>73</v>
      </c>
      <c r="B83" s="47" t="s">
        <v>368</v>
      </c>
      <c r="C83" s="48" t="str">
        <f>VLOOKUP(B83,[5]申报版!$B:$O,2,FALSE)</f>
        <v>新建总晾晒场为4530平方米生活垃圾分拣场1座，日处理规模7.5吨/天。主要建设内容包括垃圾分拣场、管理用房、调节池以及附属工程。垃圾分拣场含C30片石混凝土垃圾坝276.44米、导气石笼4座、铁艺大门1樘、截洪沟138.50米、渗沥液导排盲沟85.20米、防飞散网276.44米、地下水监测井5座以及防渗工程、土方工程、渗滤液回喷回灌系统、临时道路等；建设管理用房24.35平方米、调节池134.40平方米；购置安装附属设施设备，实施相关附属工程。</v>
      </c>
      <c r="D83" s="48" t="s">
        <v>43</v>
      </c>
      <c r="E83" s="48" t="s">
        <v>178</v>
      </c>
      <c r="F83" s="48" t="s">
        <v>146</v>
      </c>
      <c r="G83" s="49">
        <v>45714</v>
      </c>
      <c r="H83" s="49">
        <v>45863</v>
      </c>
      <c r="I83" s="48" t="s">
        <v>369</v>
      </c>
      <c r="J83" s="73">
        <f>VLOOKUP(B83,[6]申报版!$B:$O,9,FALSE)</f>
        <v>1121</v>
      </c>
      <c r="K83" s="73">
        <v>1121</v>
      </c>
      <c r="L83" s="69">
        <f t="shared" si="16"/>
        <v>0</v>
      </c>
      <c r="M83" s="70">
        <f t="shared" si="17"/>
        <v>1</v>
      </c>
      <c r="N83" s="71">
        <v>1</v>
      </c>
      <c r="O83" s="70">
        <f t="shared" si="18"/>
        <v>0</v>
      </c>
      <c r="P83" s="72">
        <f t="shared" si="19"/>
        <v>0</v>
      </c>
      <c r="Q83" s="48">
        <v>0</v>
      </c>
      <c r="R83" s="72">
        <f t="shared" si="20"/>
        <v>0</v>
      </c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 t="s">
        <v>370</v>
      </c>
      <c r="AF83" s="48" t="s">
        <v>371</v>
      </c>
      <c r="AG83" s="48" t="s">
        <v>372</v>
      </c>
      <c r="AH83" s="48" t="s">
        <v>358</v>
      </c>
      <c r="AI83" s="48"/>
    </row>
    <row r="84" s="10" customFormat="1" ht="40" customHeight="1" spans="1:35">
      <c r="A84" s="46">
        <f t="shared" si="21"/>
        <v>74</v>
      </c>
      <c r="B84" s="47" t="s">
        <v>373</v>
      </c>
      <c r="C84" s="48" t="str">
        <f>VLOOKUP(B84,[2]申报版!$B:$O,2,FALSE)</f>
        <v>本项目总用地面积为16427.58平方米，新建厂房3923.10平方米，新建综合楼918.06平方米，阳光大棚1718.21平方米，地下设备用房面积为443.88平方米。项目另涉及室外附属工程。</v>
      </c>
      <c r="D84" s="48" t="s">
        <v>43</v>
      </c>
      <c r="E84" s="48" t="s">
        <v>374</v>
      </c>
      <c r="F84" s="48" t="s">
        <v>282</v>
      </c>
      <c r="G84" s="49"/>
      <c r="H84" s="49"/>
      <c r="I84" s="48" t="s">
        <v>138</v>
      </c>
      <c r="J84" s="73">
        <v>3375</v>
      </c>
      <c r="K84" s="73">
        <f>VLOOKUP(B84,[3]申报版!$B:$O,10,FALSE)</f>
        <v>0</v>
      </c>
      <c r="L84" s="69">
        <f t="shared" si="16"/>
        <v>3375</v>
      </c>
      <c r="M84" s="70">
        <f t="shared" si="17"/>
        <v>0</v>
      </c>
      <c r="N84" s="71">
        <v>0</v>
      </c>
      <c r="O84" s="70">
        <f t="shared" si="18"/>
        <v>0</v>
      </c>
      <c r="P84" s="72">
        <f t="shared" si="19"/>
        <v>0</v>
      </c>
      <c r="Q84" s="48"/>
      <c r="R84" s="72">
        <f t="shared" si="20"/>
        <v>0</v>
      </c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 t="s">
        <v>375</v>
      </c>
      <c r="AF84" s="48" t="s">
        <v>376</v>
      </c>
      <c r="AG84" s="48"/>
      <c r="AH84" s="48"/>
      <c r="AI84" s="48"/>
    </row>
    <row r="85" s="10" customFormat="1" ht="40" customHeight="1" spans="1:35">
      <c r="A85" s="46">
        <f t="shared" si="21"/>
        <v>75</v>
      </c>
      <c r="B85" s="47" t="s">
        <v>377</v>
      </c>
      <c r="C85" s="48" t="str">
        <f>VLOOKUP(B85,[5]申报版!$B:$O,2,FALSE)</f>
        <v>桥梁全长66.08米</v>
      </c>
      <c r="D85" s="48" t="s">
        <v>43</v>
      </c>
      <c r="E85" s="48" t="s">
        <v>378</v>
      </c>
      <c r="F85" s="48" t="s">
        <v>74</v>
      </c>
      <c r="G85" s="49"/>
      <c r="H85" s="49"/>
      <c r="I85" s="48" t="s">
        <v>138</v>
      </c>
      <c r="J85" s="73">
        <f>VLOOKUP(B85,[6]申报版!$B:$O,9,FALSE)</f>
        <v>1004.57</v>
      </c>
      <c r="K85" s="73">
        <f>VLOOKUP(B85,[6]申报版!$B:$O,10,FALSE)</f>
        <v>1004.57</v>
      </c>
      <c r="L85" s="69">
        <f t="shared" si="16"/>
        <v>0</v>
      </c>
      <c r="M85" s="70">
        <f t="shared" si="17"/>
        <v>1</v>
      </c>
      <c r="N85" s="71">
        <v>0.05</v>
      </c>
      <c r="O85" s="70">
        <f t="shared" si="18"/>
        <v>0.177190240600456</v>
      </c>
      <c r="P85" s="72">
        <f t="shared" si="19"/>
        <v>178</v>
      </c>
      <c r="Q85" s="48"/>
      <c r="R85" s="72">
        <f t="shared" si="20"/>
        <v>178</v>
      </c>
      <c r="S85" s="48"/>
      <c r="T85" s="48"/>
      <c r="U85" s="48">
        <v>15</v>
      </c>
      <c r="V85" s="48">
        <v>163</v>
      </c>
      <c r="W85" s="48"/>
      <c r="X85" s="48"/>
      <c r="Y85" s="48"/>
      <c r="Z85" s="48"/>
      <c r="AA85" s="48"/>
      <c r="AB85" s="48"/>
      <c r="AC85" s="48"/>
      <c r="AD85" s="48"/>
      <c r="AE85" s="48" t="s">
        <v>379</v>
      </c>
      <c r="AF85" s="48">
        <v>17345198818</v>
      </c>
      <c r="AG85" s="48" t="s">
        <v>181</v>
      </c>
      <c r="AH85" s="48" t="s">
        <v>380</v>
      </c>
      <c r="AI85" s="48"/>
    </row>
    <row r="86" s="9" customFormat="1" ht="62" customHeight="1" spans="1:35">
      <c r="A86" s="46">
        <f t="shared" si="21"/>
        <v>76</v>
      </c>
      <c r="B86" s="47" t="s">
        <v>381</v>
      </c>
      <c r="C86" s="88" t="s">
        <v>382</v>
      </c>
      <c r="D86" s="48" t="s">
        <v>43</v>
      </c>
      <c r="E86" s="48" t="s">
        <v>383</v>
      </c>
      <c r="F86" s="48" t="s">
        <v>74</v>
      </c>
      <c r="G86" s="49">
        <v>45736</v>
      </c>
      <c r="H86" s="49"/>
      <c r="I86" s="48" t="s">
        <v>384</v>
      </c>
      <c r="J86" s="68">
        <v>1484</v>
      </c>
      <c r="K86" s="68">
        <v>0</v>
      </c>
      <c r="L86" s="69">
        <v>1484</v>
      </c>
      <c r="M86" s="70">
        <v>0</v>
      </c>
      <c r="N86" s="71">
        <v>0.4</v>
      </c>
      <c r="O86" s="70">
        <v>0</v>
      </c>
      <c r="P86" s="72">
        <v>0</v>
      </c>
      <c r="Q86" s="68">
        <v>0</v>
      </c>
      <c r="R86" s="72">
        <v>0</v>
      </c>
      <c r="S86" s="74">
        <v>0</v>
      </c>
      <c r="T86" s="74">
        <v>0</v>
      </c>
      <c r="U86" s="74">
        <v>0</v>
      </c>
      <c r="V86" s="74">
        <v>0</v>
      </c>
      <c r="W86" s="74"/>
      <c r="X86" s="74"/>
      <c r="Y86" s="74"/>
      <c r="Z86" s="74"/>
      <c r="AA86" s="74"/>
      <c r="AB86" s="74"/>
      <c r="AC86" s="74"/>
      <c r="AD86" s="74"/>
      <c r="AE86" s="79" t="s">
        <v>385</v>
      </c>
      <c r="AF86" s="79" t="s">
        <v>386</v>
      </c>
      <c r="AG86" s="79" t="s">
        <v>387</v>
      </c>
      <c r="AH86" s="79" t="s">
        <v>388</v>
      </c>
      <c r="AI86" s="79"/>
    </row>
    <row r="87" s="9" customFormat="1" ht="40" customHeight="1" spans="1:35">
      <c r="A87" s="46">
        <f t="shared" si="21"/>
        <v>77</v>
      </c>
      <c r="B87" s="47" t="s">
        <v>389</v>
      </c>
      <c r="C87" s="48" t="str">
        <f>VLOOKUP(B87,[2]申报版!$B:$O,2,FALSE)</f>
        <v>在县内实施筑牢中华民族共同体意识宣传长廊建设</v>
      </c>
      <c r="D87" s="48" t="s">
        <v>43</v>
      </c>
      <c r="E87" s="48" t="s">
        <v>390</v>
      </c>
      <c r="F87" s="48"/>
      <c r="G87" s="49"/>
      <c r="H87" s="49"/>
      <c r="I87" s="48" t="s">
        <v>298</v>
      </c>
      <c r="J87" s="73">
        <f>VLOOKUP(B87,[3]申报版!$B:$O,9,FALSE)</f>
        <v>197</v>
      </c>
      <c r="K87" s="73">
        <f>VLOOKUP(B87,[3]申报版!$B:$O,10,FALSE)</f>
        <v>197</v>
      </c>
      <c r="L87" s="69">
        <f t="shared" si="16"/>
        <v>0</v>
      </c>
      <c r="M87" s="70">
        <f t="shared" si="17"/>
        <v>1</v>
      </c>
      <c r="N87" s="71">
        <v>0</v>
      </c>
      <c r="O87" s="70">
        <f t="shared" si="18"/>
        <v>0</v>
      </c>
      <c r="P87" s="72">
        <f t="shared" si="19"/>
        <v>0</v>
      </c>
      <c r="Q87" s="48"/>
      <c r="R87" s="72">
        <f t="shared" si="20"/>
        <v>0</v>
      </c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</row>
    <row r="88" s="9" customFormat="1" ht="40" customHeight="1" spans="1:35">
      <c r="A88" s="46">
        <f t="shared" si="21"/>
        <v>78</v>
      </c>
      <c r="B88" s="47" t="s">
        <v>391</v>
      </c>
      <c r="C88" s="48" t="s">
        <v>391</v>
      </c>
      <c r="D88" s="48" t="s">
        <v>44</v>
      </c>
      <c r="E88" s="48" t="s">
        <v>145</v>
      </c>
      <c r="F88" s="48" t="s">
        <v>146</v>
      </c>
      <c r="G88" s="49">
        <v>45566</v>
      </c>
      <c r="H88" s="49">
        <v>45931</v>
      </c>
      <c r="I88" s="48" t="s">
        <v>80</v>
      </c>
      <c r="J88" s="73">
        <v>525</v>
      </c>
      <c r="K88" s="73">
        <v>525</v>
      </c>
      <c r="L88" s="69">
        <f t="shared" si="16"/>
        <v>0</v>
      </c>
      <c r="M88" s="70">
        <f t="shared" si="17"/>
        <v>1</v>
      </c>
      <c r="N88" s="71">
        <v>0.5</v>
      </c>
      <c r="O88" s="70">
        <f t="shared" si="18"/>
        <v>0.392285714285714</v>
      </c>
      <c r="P88" s="72">
        <f t="shared" si="19"/>
        <v>205.95</v>
      </c>
      <c r="Q88" s="48"/>
      <c r="R88" s="72">
        <f t="shared" si="20"/>
        <v>205.95</v>
      </c>
      <c r="S88" s="48"/>
      <c r="T88" s="48"/>
      <c r="U88" s="48">
        <v>205.95</v>
      </c>
      <c r="V88" s="48"/>
      <c r="W88" s="48"/>
      <c r="X88" s="48"/>
      <c r="Y88" s="48"/>
      <c r="Z88" s="48"/>
      <c r="AA88" s="48"/>
      <c r="AB88" s="48"/>
      <c r="AC88" s="48"/>
      <c r="AD88" s="48"/>
      <c r="AE88" s="48" t="s">
        <v>392</v>
      </c>
      <c r="AF88" s="48">
        <v>13864607199</v>
      </c>
      <c r="AG88" s="48" t="s">
        <v>313</v>
      </c>
      <c r="AH88" s="48" t="s">
        <v>313</v>
      </c>
      <c r="AI88" s="48"/>
    </row>
    <row r="89" s="9" customFormat="1" ht="40" customHeight="1" spans="1:35">
      <c r="A89" s="46">
        <f t="shared" si="21"/>
        <v>79</v>
      </c>
      <c r="B89" s="89" t="s">
        <v>393</v>
      </c>
      <c r="C89" s="90" t="s">
        <v>394</v>
      </c>
      <c r="D89" s="90" t="s">
        <v>43</v>
      </c>
      <c r="E89" s="90" t="s">
        <v>395</v>
      </c>
      <c r="F89" s="90" t="s">
        <v>74</v>
      </c>
      <c r="G89" s="13">
        <v>45702</v>
      </c>
      <c r="H89" s="91">
        <v>45962</v>
      </c>
      <c r="I89" s="90" t="s">
        <v>396</v>
      </c>
      <c r="J89" s="97">
        <f>VLOOKUP(B89,[6]申报版!$B:$O,9,FALSE)</f>
        <v>1420</v>
      </c>
      <c r="K89" s="97">
        <f>VLOOKUP(B89,[6]申报版!$B:$O,10,FALSE)</f>
        <v>1420</v>
      </c>
      <c r="L89" s="98">
        <f t="shared" si="16"/>
        <v>0</v>
      </c>
      <c r="M89" s="99">
        <f t="shared" si="17"/>
        <v>1</v>
      </c>
      <c r="N89" s="100"/>
      <c r="O89" s="99">
        <f t="shared" si="18"/>
        <v>0.487330985915493</v>
      </c>
      <c r="P89" s="101">
        <v>692.01</v>
      </c>
      <c r="Q89" s="90">
        <v>61.9</v>
      </c>
      <c r="R89" s="101">
        <v>630.11</v>
      </c>
      <c r="S89" s="90">
        <v>0</v>
      </c>
      <c r="T89" s="90">
        <v>0</v>
      </c>
      <c r="U89" s="90">
        <v>284.46</v>
      </c>
      <c r="V89" s="90">
        <v>345.65</v>
      </c>
      <c r="W89" s="90"/>
      <c r="X89" s="90"/>
      <c r="Y89" s="90"/>
      <c r="Z89" s="90"/>
      <c r="AA89" s="90"/>
      <c r="AB89" s="90"/>
      <c r="AC89" s="90"/>
      <c r="AD89" s="90"/>
      <c r="AE89" s="90" t="s">
        <v>397</v>
      </c>
      <c r="AF89" s="90" t="s">
        <v>398</v>
      </c>
      <c r="AG89" s="90" t="s">
        <v>399</v>
      </c>
      <c r="AH89" s="90" t="s">
        <v>400</v>
      </c>
      <c r="AI89" s="90"/>
    </row>
    <row r="90" customHeight="1" spans="3:3">
      <c r="C90" s="9" t="s">
        <v>401</v>
      </c>
    </row>
  </sheetData>
  <sheetProtection formatCells="0" formatColumns="0" formatRows="0" deleteColumns="0" deleteRows="0" sort="0" autoFilter="0" pivotTables="0"/>
  <autoFilter xmlns:etc="http://www.wps.cn/officeDocument/2017/etCustomData" ref="B10:AI90" etc:filterBottomFollowUsedRange="0">
    <extLst/>
  </autoFilter>
  <mergeCells count="33">
    <mergeCell ref="A1:AI1"/>
    <mergeCell ref="C2:D2"/>
    <mergeCell ref="E2:F2"/>
    <mergeCell ref="H2:M2"/>
    <mergeCell ref="N2:X2"/>
    <mergeCell ref="Y2:Z2"/>
    <mergeCell ref="J3:M3"/>
    <mergeCell ref="S3:AD3"/>
    <mergeCell ref="AE3:AI3"/>
    <mergeCell ref="AG4:AI4"/>
    <mergeCell ref="C5:D5"/>
    <mergeCell ref="AG5:AI5"/>
    <mergeCell ref="C6:D6"/>
    <mergeCell ref="AG6:AI6"/>
    <mergeCell ref="C7:D7"/>
    <mergeCell ref="AG7:AI7"/>
    <mergeCell ref="J9:M9"/>
    <mergeCell ref="S9:AD9"/>
    <mergeCell ref="AE9:AH9"/>
    <mergeCell ref="A3:A4"/>
    <mergeCell ref="A9:A10"/>
    <mergeCell ref="B3:B7"/>
    <mergeCell ref="E3:E4"/>
    <mergeCell ref="F3:F4"/>
    <mergeCell ref="G3:G4"/>
    <mergeCell ref="H3:H4"/>
    <mergeCell ref="I3:I4"/>
    <mergeCell ref="N3:N4"/>
    <mergeCell ref="O3:O4"/>
    <mergeCell ref="P3:P4"/>
    <mergeCell ref="Q3:Q4"/>
    <mergeCell ref="R3:R4"/>
    <mergeCell ref="C3:D4"/>
  </mergeCells>
  <conditionalFormatting sqref="N12">
    <cfRule type="dataBar" priority="1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{5acd5fc5-374a-40ae-a934-963bef8e2cb8}</x14:id>
        </ext>
      </extLst>
    </cfRule>
  </conditionalFormatting>
  <conditionalFormatting sqref="N14">
    <cfRule type="dataBar" priority="43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{bad70295-cf84-4cc0-8d38-7074cf9b05f6}</x14:id>
        </ext>
      </extLst>
    </cfRule>
  </conditionalFormatting>
  <conditionalFormatting sqref="N15">
    <cfRule type="dataBar" priority="41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{67c0e0c4-931d-4392-89ff-2bc4ed829958}</x14:id>
        </ext>
      </extLst>
    </cfRule>
  </conditionalFormatting>
  <conditionalFormatting sqref="N16">
    <cfRule type="dataBar" priority="39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{a83bd723-5cdb-4b33-b266-6f2ffe6e4700}</x14:id>
        </ext>
      </extLst>
    </cfRule>
  </conditionalFormatting>
  <conditionalFormatting sqref="N17">
    <cfRule type="dataBar" priority="37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{223f1839-af18-4e32-a391-b25a63b80014}</x14:id>
        </ext>
      </extLst>
    </cfRule>
  </conditionalFormatting>
  <conditionalFormatting sqref="N18">
    <cfRule type="dataBar" priority="35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{91910363-b846-4d58-80c4-442369436fc0}</x14:id>
        </ext>
      </extLst>
    </cfRule>
  </conditionalFormatting>
  <conditionalFormatting sqref="N19">
    <cfRule type="dataBar" priority="31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{8bf8ca75-60bd-4565-8972-126092af5cf2}</x14:id>
        </ext>
      </extLst>
    </cfRule>
  </conditionalFormatting>
  <conditionalFormatting sqref="N20">
    <cfRule type="dataBar" priority="23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{c045c118-019c-416b-a208-199cbe548f29}</x14:id>
        </ext>
      </extLst>
    </cfRule>
  </conditionalFormatting>
  <conditionalFormatting sqref="N21">
    <cfRule type="dataBar" priority="21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{e39b7dd0-7ddf-4ab1-97ee-a1f716e3367a}</x14:id>
        </ext>
      </extLst>
    </cfRule>
  </conditionalFormatting>
  <conditionalFormatting sqref="N24">
    <cfRule type="dataBar" priority="3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{c826e7a9-d865-4913-834b-e8ae7b7d0346}</x14:id>
        </ext>
      </extLst>
    </cfRule>
  </conditionalFormatting>
  <conditionalFormatting sqref="N25">
    <cfRule type="dataBar" priority="71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{40947269-7c9c-467b-9d13-f61dd2e11c74}</x14:id>
        </ext>
      </extLst>
    </cfRule>
    <cfRule type="dataBar" priority="72">
      <dataBar>
        <cfvo type="min"/>
        <cfvo type="max"/>
        <color rgb="FF000000"/>
      </dataBar>
      <extLst>
        <ext xmlns:x14="http://schemas.microsoft.com/office/spreadsheetml/2009/9/main" uri="{B025F937-C7B1-47D3-B67F-A62EFF666E3E}">
          <x14:id>{1fb623dc-d60e-4b27-b2b8-1599b965cb01}</x14:id>
        </ext>
      </extLst>
    </cfRule>
  </conditionalFormatting>
  <conditionalFormatting sqref="N27">
    <cfRule type="dataBar" priority="97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{3f01ee02-ad42-4d24-a96d-5d5e2f5873b2}</x14:id>
        </ext>
      </extLst>
    </cfRule>
  </conditionalFormatting>
  <conditionalFormatting sqref="N28">
    <cfRule type="dataBar" priority="94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{540c6225-e331-4baa-a4de-93dba899eb3c}</x14:id>
        </ext>
      </extLst>
    </cfRule>
  </conditionalFormatting>
  <conditionalFormatting sqref="N29">
    <cfRule type="dataBar" priority="92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{3ca0dedf-1d00-40ba-8c8f-09aa2a67b19d}</x14:id>
        </ext>
      </extLst>
    </cfRule>
  </conditionalFormatting>
  <conditionalFormatting sqref="N30">
    <cfRule type="dataBar" priority="90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{161f1f48-eb8c-4c28-afec-2379b1af2dd5}</x14:id>
        </ext>
      </extLst>
    </cfRule>
  </conditionalFormatting>
  <conditionalFormatting sqref="N31">
    <cfRule type="dataBar" priority="86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{9a4b2225-cc65-47d8-b235-e2f3f87af3ba}</x14:id>
        </ext>
      </extLst>
    </cfRule>
  </conditionalFormatting>
  <conditionalFormatting sqref="N41">
    <cfRule type="dataBar" priority="84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{49f71c35-59b0-4b43-a92e-6e0672ad3bbc}</x14:id>
        </ext>
      </extLst>
    </cfRule>
  </conditionalFormatting>
  <conditionalFormatting sqref="N42">
    <cfRule type="dataBar" priority="82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{95a957db-f62f-4c04-b0f5-0693705201b5}</x14:id>
        </ext>
      </extLst>
    </cfRule>
  </conditionalFormatting>
  <conditionalFormatting sqref="N43">
    <cfRule type="dataBar" priority="80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{492ae3dd-c0db-4e7c-9b57-b2e6fd1bb653}</x14:id>
        </ext>
      </extLst>
    </cfRule>
  </conditionalFormatting>
  <conditionalFormatting sqref="N44">
    <cfRule type="dataBar" priority="17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{85e5f1b0-999e-4b57-95b2-39aeee732b9c}</x14:id>
        </ext>
      </extLst>
    </cfRule>
  </conditionalFormatting>
  <conditionalFormatting sqref="N45">
    <cfRule type="dataBar" priority="15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{e4af6a71-03cc-4056-a658-11c38a1ac671}</x14:id>
        </ext>
      </extLst>
    </cfRule>
  </conditionalFormatting>
  <conditionalFormatting sqref="N46">
    <cfRule type="dataBar" priority="67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{692339a8-4922-4698-95ac-57af8f1d61d7}</x14:id>
        </ext>
      </extLst>
    </cfRule>
  </conditionalFormatting>
  <conditionalFormatting sqref="N47">
    <cfRule type="dataBar" priority="65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{ae39e1bc-b108-46cc-a37a-644173620553}</x14:id>
        </ext>
      </extLst>
    </cfRule>
  </conditionalFormatting>
  <conditionalFormatting sqref="N48">
    <cfRule type="dataBar" priority="47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{1e4643bf-1d18-47b2-a905-aa360a840899}</x14:id>
        </ext>
      </extLst>
    </cfRule>
  </conditionalFormatting>
  <conditionalFormatting sqref="N86">
    <cfRule type="dataBar" priority="74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{6c6ea6ee-89ab-419a-808f-51e4334fac89}</x14:id>
        </ext>
      </extLst>
    </cfRule>
  </conditionalFormatting>
  <conditionalFormatting sqref="N22:N23">
    <cfRule type="dataBar" priority="98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{7f85e627-70cb-4913-ab17-940fdce60d29}</x14:id>
        </ext>
      </extLst>
    </cfRule>
  </conditionalFormatting>
  <conditionalFormatting sqref="N39:N40">
    <cfRule type="dataBar" priority="96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{ba14d1e4-54d7-451c-8954-03158377562b}</x14:id>
        </ext>
      </extLst>
    </cfRule>
  </conditionalFormatting>
  <conditionalFormatting sqref="G5:I7 M5:O7 AG5:AI7">
    <cfRule type="dataBar" priority="106">
      <dataBar>
        <cfvo type="percent" val="0"/>
        <cfvo type="percent" val="100"/>
        <color theme="0" tint="-0.5"/>
      </dataBar>
      <extLst>
        <ext xmlns:x14="http://schemas.microsoft.com/office/spreadsheetml/2009/9/main" uri="{B025F937-C7B1-47D3-B67F-A62EFF666E3E}">
          <x14:id>{5aec3ae3-4bc2-4335-8fb1-e5a83fb4b511}</x14:id>
        </ext>
      </extLst>
    </cfRule>
  </conditionalFormatting>
  <conditionalFormatting sqref="M11 O73:O79 O60:O71 O49:O51 O32:O40 O26:O27 O22:O23 O13 O11 O84 O87:O88 M87:M88 M84 M73:M79 M60:M71 M49:M51 M32:M40 M26:M27 M22:M23 M13">
    <cfRule type="dataBar" priority="105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{23c13be7-d076-4171-b119-6b8c79cc78bb}</x14:id>
        </ext>
      </extLst>
    </cfRule>
  </conditionalFormatting>
  <conditionalFormatting sqref="N11 N26 N32:N38 N49 N13">
    <cfRule type="dataBar" priority="104">
      <dataBar>
        <cfvo type="min"/>
        <cfvo type="max"/>
        <color theme="0" tint="-0.15"/>
      </dataBar>
      <extLst>
        <ext xmlns:x14="http://schemas.microsoft.com/office/spreadsheetml/2009/9/main" uri="{B025F937-C7B1-47D3-B67F-A62EFF666E3E}">
          <x14:id>{d9baf85a-c21f-436e-8f26-34e066d78e1e}</x14:id>
        </ext>
      </extLst>
    </cfRule>
  </conditionalFormatting>
  <conditionalFormatting sqref="M12 O12">
    <cfRule type="dataBar" priority="2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{2efa2a80-5444-4bd7-9001-bbdf111c3fcf}</x14:id>
        </ext>
      </extLst>
    </cfRule>
  </conditionalFormatting>
  <conditionalFormatting sqref="M14 O14">
    <cfRule type="dataBar" priority="44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{31bb47ae-fb11-4a49-921c-0a373d24dde7}</x14:id>
        </ext>
      </extLst>
    </cfRule>
  </conditionalFormatting>
  <conditionalFormatting sqref="M15 O15">
    <cfRule type="dataBar" priority="42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{9cfae708-ae88-4dac-910e-54b52322784a}</x14:id>
        </ext>
      </extLst>
    </cfRule>
  </conditionalFormatting>
  <conditionalFormatting sqref="M16 O16">
    <cfRule type="dataBar" priority="40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{0218b0cf-39b7-47d7-840e-5cec3e17ff49}</x14:id>
        </ext>
      </extLst>
    </cfRule>
  </conditionalFormatting>
  <conditionalFormatting sqref="M17 O17">
    <cfRule type="dataBar" priority="38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{766e89d1-5a4c-40a4-8d5f-d2ab8787ae82}</x14:id>
        </ext>
      </extLst>
    </cfRule>
  </conditionalFormatting>
  <conditionalFormatting sqref="M18 O18">
    <cfRule type="dataBar" priority="36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{0e7c43d2-421b-410e-9576-b0c413eb0916}</x14:id>
        </ext>
      </extLst>
    </cfRule>
  </conditionalFormatting>
  <conditionalFormatting sqref="M19 O19">
    <cfRule type="dataBar" priority="32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{544482dd-793c-4021-bbf0-d7da91bddcf9}</x14:id>
        </ext>
      </extLst>
    </cfRule>
  </conditionalFormatting>
  <conditionalFormatting sqref="M20 O20">
    <cfRule type="dataBar" priority="24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{b6a922ab-5661-4315-b038-24531cdb1dbd}</x14:id>
        </ext>
      </extLst>
    </cfRule>
  </conditionalFormatting>
  <conditionalFormatting sqref="M21 O21">
    <cfRule type="dataBar" priority="22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{bcd6d737-28cc-4960-9797-0c0f425d1b7a}</x14:id>
        </ext>
      </extLst>
    </cfRule>
  </conditionalFormatting>
  <conditionalFormatting sqref="M24 O24">
    <cfRule type="dataBar" priority="4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{8d930bf9-30de-482e-9978-75635f0443a6}</x14:id>
        </ext>
      </extLst>
    </cfRule>
  </conditionalFormatting>
  <conditionalFormatting sqref="M25 O25">
    <cfRule type="dataBar" priority="73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{c828aa63-da14-462b-b429-c0ae69320e5f}</x14:id>
        </ext>
      </extLst>
    </cfRule>
  </conditionalFormatting>
  <conditionalFormatting sqref="M28 O28">
    <cfRule type="dataBar" priority="95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{26ae346d-7bfd-4dc6-85bd-8b6acbf4de9a}</x14:id>
        </ext>
      </extLst>
    </cfRule>
  </conditionalFormatting>
  <conditionalFormatting sqref="M29 O29">
    <cfRule type="dataBar" priority="93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{6efbeaa0-4dcc-46b8-b5b3-c7b28154e097}</x14:id>
        </ext>
      </extLst>
    </cfRule>
  </conditionalFormatting>
  <conditionalFormatting sqref="M30 O30">
    <cfRule type="dataBar" priority="91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{12f259cc-9ee4-4944-9609-36fdd7f0297f}</x14:id>
        </ext>
      </extLst>
    </cfRule>
  </conditionalFormatting>
  <conditionalFormatting sqref="M31 O31">
    <cfRule type="dataBar" priority="87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{df921af9-42d0-4ce0-93eb-be8cff8895c7}</x14:id>
        </ext>
      </extLst>
    </cfRule>
  </conditionalFormatting>
  <conditionalFormatting sqref="M41 O41">
    <cfRule type="dataBar" priority="85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{8f4f04b9-f407-42ca-bd78-ee40404d2aec}</x14:id>
        </ext>
      </extLst>
    </cfRule>
  </conditionalFormatting>
  <conditionalFormatting sqref="M42 O42">
    <cfRule type="dataBar" priority="83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{27a10b87-54e3-4dce-bee0-b1a8d950ff38}</x14:id>
        </ext>
      </extLst>
    </cfRule>
  </conditionalFormatting>
  <conditionalFormatting sqref="M43 O43">
    <cfRule type="dataBar" priority="81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{502e224b-1caf-4b87-b5ef-a05a28a587e7}</x14:id>
        </ext>
      </extLst>
    </cfRule>
  </conditionalFormatting>
  <conditionalFormatting sqref="M44 O44">
    <cfRule type="dataBar" priority="18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{3ec5687e-6a85-45f7-ad8b-a8c34fb3bb8a}</x14:id>
        </ext>
      </extLst>
    </cfRule>
  </conditionalFormatting>
  <conditionalFormatting sqref="M45 O45">
    <cfRule type="dataBar" priority="16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{b948a2fb-cee9-41e2-9bd1-5c408a40c11b}</x14:id>
        </ext>
      </extLst>
    </cfRule>
  </conditionalFormatting>
  <conditionalFormatting sqref="M46 O46">
    <cfRule type="dataBar" priority="68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{a63e4ab9-6eed-4ad0-89c1-833e68baf64d}</x14:id>
        </ext>
      </extLst>
    </cfRule>
  </conditionalFormatting>
  <conditionalFormatting sqref="M47 O47">
    <cfRule type="dataBar" priority="66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{1ea28acb-fb4c-492d-a2f6-3839ff14fe06}</x14:id>
        </ext>
      </extLst>
    </cfRule>
  </conditionalFormatting>
  <conditionalFormatting sqref="M48 O48">
    <cfRule type="dataBar" priority="64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{c6e13beb-876b-4679-bc20-42e18b2a6343}</x14:id>
        </ext>
      </extLst>
    </cfRule>
  </conditionalFormatting>
  <conditionalFormatting sqref="M52 O52">
    <cfRule type="dataBar" priority="30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{defd1eac-76da-4072-8ffb-3e50add785e1}</x14:id>
        </ext>
      </extLst>
    </cfRule>
  </conditionalFormatting>
  <conditionalFormatting sqref="M53 O53">
    <cfRule type="dataBar" priority="28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{a31b3283-19e1-4174-9b56-40e3d3fe83e6}</x14:id>
        </ext>
      </extLst>
    </cfRule>
  </conditionalFormatting>
  <conditionalFormatting sqref="M54 O54">
    <cfRule type="dataBar" priority="27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{3fbf9d5a-b0cf-4bd1-b86b-68fcea357d52}</x14:id>
        </ext>
      </extLst>
    </cfRule>
  </conditionalFormatting>
  <conditionalFormatting sqref="M55 O55">
    <cfRule type="dataBar" priority="14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{d6f4fdcb-e31b-4640-aa78-28ee24efe64f}</x14:id>
        </ext>
      </extLst>
    </cfRule>
  </conditionalFormatting>
  <conditionalFormatting sqref="M56 O56">
    <cfRule type="dataBar" priority="13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{bd6ff45f-e009-4fcc-ab1d-abc09973796a}</x14:id>
        </ext>
      </extLst>
    </cfRule>
  </conditionalFormatting>
  <conditionalFormatting sqref="M57 O57">
    <cfRule type="dataBar" priority="10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{094d6ac0-9bf9-4e50-a9ba-58be858e6dbc}</x14:id>
        </ext>
      </extLst>
    </cfRule>
  </conditionalFormatting>
  <conditionalFormatting sqref="M58 O58">
    <cfRule type="dataBar" priority="8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{d3b525b1-4170-4a16-9706-33a33b3480a4}</x14:id>
        </ext>
      </extLst>
    </cfRule>
  </conditionalFormatting>
  <conditionalFormatting sqref="M59 O59">
    <cfRule type="dataBar" priority="45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{08be6420-87c3-4438-9548-7b502c6832f1}</x14:id>
        </ext>
      </extLst>
    </cfRule>
  </conditionalFormatting>
  <conditionalFormatting sqref="M72 O72">
    <cfRule type="dataBar" priority="26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{3a4cf5d4-fe4c-4736-82e8-3c9c76400a16}</x14:id>
        </ext>
      </extLst>
    </cfRule>
  </conditionalFormatting>
  <conditionalFormatting sqref="M80 O80">
    <cfRule type="dataBar" priority="79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{fc47f115-17a8-4008-aabf-c4befa176235}</x14:id>
        </ext>
      </extLst>
    </cfRule>
  </conditionalFormatting>
  <conditionalFormatting sqref="M81 O81">
    <cfRule type="dataBar" priority="78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{5b612c9a-62b1-4779-86b5-1eddfc860596}</x14:id>
        </ext>
      </extLst>
    </cfRule>
  </conditionalFormatting>
  <conditionalFormatting sqref="M82 O82">
    <cfRule type="dataBar" priority="77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{8820570d-4100-4a5f-af7a-950974daad5b}</x14:id>
        </ext>
      </extLst>
    </cfRule>
  </conditionalFormatting>
  <conditionalFormatting sqref="M83 O83">
    <cfRule type="dataBar" priority="76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{e9f05416-19b9-43f9-816e-0e436b562607}</x14:id>
        </ext>
      </extLst>
    </cfRule>
  </conditionalFormatting>
  <conditionalFormatting sqref="M85 O85">
    <cfRule type="dataBar" priority="25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{9dd9e926-d191-4a0d-8f21-54d28168dee6}</x14:id>
        </ext>
      </extLst>
    </cfRule>
  </conditionalFormatting>
  <conditionalFormatting sqref="M86 O86">
    <cfRule type="dataBar" priority="75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{bfd1edb0-545c-48b8-b701-c2898c86a582}</x14:id>
        </ext>
      </extLst>
    </cfRule>
  </conditionalFormatting>
  <conditionalFormatting sqref="M89 O89">
    <cfRule type="dataBar" priority="5">
      <dataBar>
        <cfvo type="percent" val="0"/>
        <cfvo type="percent" val="100"/>
        <color theme="0" tint="-0.25"/>
      </dataBar>
      <extLst>
        <ext xmlns:x14="http://schemas.microsoft.com/office/spreadsheetml/2009/9/main" uri="{B025F937-C7B1-47D3-B67F-A62EFF666E3E}">
          <x14:id>{f2444643-40a1-4081-b74c-20d67985052b}</x14:id>
        </ext>
      </extLst>
    </cfRule>
  </conditionalFormatting>
  <dataValidations count="7">
    <dataValidation type="list" allowBlank="1" showInputMessage="1" showErrorMessage="1" sqref="D11 D13 D84 D22:D23 D26:D27 D32:D40 D49:D51 D60:D71 D73:D79 D87:D88">
      <formula1>下拉列表!$A$2:$A$3</formula1>
    </dataValidation>
    <dataValidation type="list" allowBlank="1" showInputMessage="1" showErrorMessage="1" sqref="E11 E13 E84 E22:E23 E26:E27 E32:E40 E49:E51 E60:E71 E73:E79 E87:E88">
      <formula1>下拉列表!$B$2:$B$53</formula1>
    </dataValidation>
    <dataValidation type="list" allowBlank="1" showInputMessage="1" showErrorMessage="1" sqref="F11 F13 G71:H71 F84 F22:F23 F26:F27 F32:F40 F49:F51 F60:F71 F73:F79 F87:F88">
      <formula1>下拉列表!$C$2:$C$4</formula1>
    </dataValidation>
    <dataValidation type="list" allowBlank="1" showInputMessage="1" showErrorMessage="1" sqref="I11 I13 I84 I22:I23 I26:I27 I32:I40 I49:I51 I60:I71 I73:I79 I87:I88">
      <formula1>下拉列表!$D$2:$D$28</formula1>
    </dataValidation>
    <dataValidation type="date" operator="between" allowBlank="1" showInputMessage="1" showErrorMessage="1" sqref="G44">
      <formula1>44562</formula1>
      <formula2>46387</formula2>
    </dataValidation>
    <dataValidation type="date" operator="between" allowBlank="1" showInputMessage="1" showErrorMessage="1" sqref="H44 H89 G45:H70 G11:H43 G72:H88">
      <formula1>44927</formula1>
      <formula2>46387</formula2>
    </dataValidation>
    <dataValidation type="decimal" operator="between" allowBlank="1" showInputMessage="1" showErrorMessage="1" sqref="M11:O89 G5:I7 M5:O7 AG5:AI7">
      <formula1>0</formula1>
      <formula2>1</formula2>
    </dataValidation>
  </dataValidations>
  <printOptions horizontalCentered="1"/>
  <pageMargins left="0.196527777777778" right="0.196527777777778" top="0.393055555555556" bottom="0.393055555555556" header="0.393055555555556" footer="0.393055555555556"/>
  <pageSetup paperSize="8" scale="50" fitToHeight="0" orientation="landscape" horizontalDpi="600"/>
  <headerFooter>
    <oddFooter>&amp;C&amp;"仿宋"&amp;16第 &amp;P 页，共 &amp;N 页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cd5fc5-374a-40ae-a934-963bef8e2c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</xm:sqref>
        </x14:conditionalFormatting>
        <x14:conditionalFormatting xmlns:xm="http://schemas.microsoft.com/office/excel/2006/main">
          <x14:cfRule type="dataBar" id="{bad70295-cf84-4cc0-8d38-7074cf9b05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N14</xm:sqref>
        </x14:conditionalFormatting>
        <x14:conditionalFormatting xmlns:xm="http://schemas.microsoft.com/office/excel/2006/main">
          <x14:cfRule type="dataBar" id="{67c0e0c4-931d-4392-89ff-2bc4ed8299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</xm:sqref>
        </x14:conditionalFormatting>
        <x14:conditionalFormatting xmlns:xm="http://schemas.microsoft.com/office/excel/2006/main">
          <x14:cfRule type="dataBar" id="{a83bd723-5cdb-4b33-b266-6f2ffe6e47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</xm:sqref>
        </x14:conditionalFormatting>
        <x14:conditionalFormatting xmlns:xm="http://schemas.microsoft.com/office/excel/2006/main">
          <x14:cfRule type="dataBar" id="{223f1839-af18-4e32-a391-b25a63b800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</xm:sqref>
        </x14:conditionalFormatting>
        <x14:conditionalFormatting xmlns:xm="http://schemas.microsoft.com/office/excel/2006/main">
          <x14:cfRule type="dataBar" id="{91910363-b846-4d58-80c4-442369436f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</xm:sqref>
        </x14:conditionalFormatting>
        <x14:conditionalFormatting xmlns:xm="http://schemas.microsoft.com/office/excel/2006/main">
          <x14:cfRule type="dataBar" id="{8bf8ca75-60bd-4565-8972-126092af5c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N19</xm:sqref>
        </x14:conditionalFormatting>
        <x14:conditionalFormatting xmlns:xm="http://schemas.microsoft.com/office/excel/2006/main">
          <x14:cfRule type="dataBar" id="{c045c118-019c-416b-a208-199cbe548f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N20</xm:sqref>
        </x14:conditionalFormatting>
        <x14:conditionalFormatting xmlns:xm="http://schemas.microsoft.com/office/excel/2006/main">
          <x14:cfRule type="dataBar" id="{e39b7dd0-7ddf-4ab1-97ee-a1f716e336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N21</xm:sqref>
        </x14:conditionalFormatting>
        <x14:conditionalFormatting xmlns:xm="http://schemas.microsoft.com/office/excel/2006/main">
          <x14:cfRule type="dataBar" id="{c826e7a9-d865-4913-834b-e8ae7b7d03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N24</xm:sqref>
        </x14:conditionalFormatting>
        <x14:conditionalFormatting xmlns:xm="http://schemas.microsoft.com/office/excel/2006/main">
          <x14:cfRule type="dataBar" id="{40947269-7c9c-467b-9d13-f61dd2e11c74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14:cfRule type="dataBar" id="{1fb623dc-d60e-4b27-b2b8-1599b965cb01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m:sqref>N25</xm:sqref>
        </x14:conditionalFormatting>
        <x14:conditionalFormatting xmlns:xm="http://schemas.microsoft.com/office/excel/2006/main">
          <x14:cfRule type="dataBar" id="{3f01ee02-ad42-4d24-a96d-5d5e2f5873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N27</xm:sqref>
        </x14:conditionalFormatting>
        <x14:conditionalFormatting xmlns:xm="http://schemas.microsoft.com/office/excel/2006/main">
          <x14:cfRule type="dataBar" id="{540c6225-e331-4baa-a4de-93dba899eb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N28</xm:sqref>
        </x14:conditionalFormatting>
        <x14:conditionalFormatting xmlns:xm="http://schemas.microsoft.com/office/excel/2006/main">
          <x14:cfRule type="dataBar" id="{3ca0dedf-1d00-40ba-8c8f-09aa2a67b1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N29</xm:sqref>
        </x14:conditionalFormatting>
        <x14:conditionalFormatting xmlns:xm="http://schemas.microsoft.com/office/excel/2006/main">
          <x14:cfRule type="dataBar" id="{161f1f48-eb8c-4c28-afec-2379b1af2d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N30</xm:sqref>
        </x14:conditionalFormatting>
        <x14:conditionalFormatting xmlns:xm="http://schemas.microsoft.com/office/excel/2006/main">
          <x14:cfRule type="dataBar" id="{9a4b2225-cc65-47d8-b235-e2f3f87af3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N31</xm:sqref>
        </x14:conditionalFormatting>
        <x14:conditionalFormatting xmlns:xm="http://schemas.microsoft.com/office/excel/2006/main">
          <x14:cfRule type="dataBar" id="{49f71c35-59b0-4b43-a92e-6e0672ad3b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N41</xm:sqref>
        </x14:conditionalFormatting>
        <x14:conditionalFormatting xmlns:xm="http://schemas.microsoft.com/office/excel/2006/main">
          <x14:cfRule type="dataBar" id="{95a957db-f62f-4c04-b0f5-0693705201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N42</xm:sqref>
        </x14:conditionalFormatting>
        <x14:conditionalFormatting xmlns:xm="http://schemas.microsoft.com/office/excel/2006/main">
          <x14:cfRule type="dataBar" id="{492ae3dd-c0db-4e7c-9b57-b2e6fd1bb6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N43</xm:sqref>
        </x14:conditionalFormatting>
        <x14:conditionalFormatting xmlns:xm="http://schemas.microsoft.com/office/excel/2006/main">
          <x14:cfRule type="dataBar" id="{85e5f1b0-999e-4b57-95b2-39aeee732b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N44</xm:sqref>
        </x14:conditionalFormatting>
        <x14:conditionalFormatting xmlns:xm="http://schemas.microsoft.com/office/excel/2006/main">
          <x14:cfRule type="dataBar" id="{e4af6a71-03cc-4056-a658-11c38a1ac6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N45</xm:sqref>
        </x14:conditionalFormatting>
        <x14:conditionalFormatting xmlns:xm="http://schemas.microsoft.com/office/excel/2006/main">
          <x14:cfRule type="dataBar" id="{692339a8-4922-4698-95ac-57af8f1d61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N46</xm:sqref>
        </x14:conditionalFormatting>
        <x14:conditionalFormatting xmlns:xm="http://schemas.microsoft.com/office/excel/2006/main">
          <x14:cfRule type="dataBar" id="{ae39e1bc-b108-46cc-a37a-6441736205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N47</xm:sqref>
        </x14:conditionalFormatting>
        <x14:conditionalFormatting xmlns:xm="http://schemas.microsoft.com/office/excel/2006/main">
          <x14:cfRule type="dataBar" id="{1e4643bf-1d18-47b2-a905-aa360a8408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N48</xm:sqref>
        </x14:conditionalFormatting>
        <x14:conditionalFormatting xmlns:xm="http://schemas.microsoft.com/office/excel/2006/main">
          <x14:cfRule type="dataBar" id="{6c6ea6ee-89ab-419a-808f-51e4334fac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N86</xm:sqref>
        </x14:conditionalFormatting>
        <x14:conditionalFormatting xmlns:xm="http://schemas.microsoft.com/office/excel/2006/main">
          <x14:cfRule type="dataBar" id="{7f85e627-70cb-4913-ab17-940fdce60d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N22:N23</xm:sqref>
        </x14:conditionalFormatting>
        <x14:conditionalFormatting xmlns:xm="http://schemas.microsoft.com/office/excel/2006/main">
          <x14:cfRule type="dataBar" id="{ba14d1e4-54d7-451c-8954-0315837756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N39:N40</xm:sqref>
        </x14:conditionalFormatting>
        <x14:conditionalFormatting xmlns:xm="http://schemas.microsoft.com/office/excel/2006/main">
          <x14:cfRule type="dataBar" id="{5aec3ae3-4bc2-4335-8fb1-e5a83fb4b511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G5:I7 M5:O7 AG5:AI7</xm:sqref>
        </x14:conditionalFormatting>
        <x14:conditionalFormatting xmlns:xm="http://schemas.microsoft.com/office/excel/2006/main">
          <x14:cfRule type="dataBar" id="{23c13be7-d076-4171-b119-6b8c79cc78bb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M11 O73:O79 O60:O71 O49:O51 O32:O40 O26:O27 O22:O23 O13 O11 O84 O87:O88 M87:M88 M84 M73:M79 M60:M71 M49:M51 M32:M40 M26:M27 M22:M23 M13</xm:sqref>
        </x14:conditionalFormatting>
        <x14:conditionalFormatting xmlns:xm="http://schemas.microsoft.com/office/excel/2006/main">
          <x14:cfRule type="dataBar" id="{d9baf85a-c21f-436e-8f26-34e066d78e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N11 N26 N32:N38 N49 N13</xm:sqref>
        </x14:conditionalFormatting>
        <x14:conditionalFormatting xmlns:xm="http://schemas.microsoft.com/office/excel/2006/main">
          <x14:cfRule type="dataBar" id="{2efa2a80-5444-4bd7-9001-bbdf111c3fcf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M12 O12</xm:sqref>
        </x14:conditionalFormatting>
        <x14:conditionalFormatting xmlns:xm="http://schemas.microsoft.com/office/excel/2006/main">
          <x14:cfRule type="dataBar" id="{31bb47ae-fb11-4a49-921c-0a373d24dde7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M14 O14</xm:sqref>
        </x14:conditionalFormatting>
        <x14:conditionalFormatting xmlns:xm="http://schemas.microsoft.com/office/excel/2006/main">
          <x14:cfRule type="dataBar" id="{9cfae708-ae88-4dac-910e-54b52322784a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M15 O15</xm:sqref>
        </x14:conditionalFormatting>
        <x14:conditionalFormatting xmlns:xm="http://schemas.microsoft.com/office/excel/2006/main">
          <x14:cfRule type="dataBar" id="{0218b0cf-39b7-47d7-840e-5cec3e17ff49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M16 O16</xm:sqref>
        </x14:conditionalFormatting>
        <x14:conditionalFormatting xmlns:xm="http://schemas.microsoft.com/office/excel/2006/main">
          <x14:cfRule type="dataBar" id="{766e89d1-5a4c-40a4-8d5f-d2ab8787ae82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M17 O17</xm:sqref>
        </x14:conditionalFormatting>
        <x14:conditionalFormatting xmlns:xm="http://schemas.microsoft.com/office/excel/2006/main">
          <x14:cfRule type="dataBar" id="{0e7c43d2-421b-410e-9576-b0c413eb09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M18 O18</xm:sqref>
        </x14:conditionalFormatting>
        <x14:conditionalFormatting xmlns:xm="http://schemas.microsoft.com/office/excel/2006/main">
          <x14:cfRule type="dataBar" id="{544482dd-793c-4021-bbf0-d7da91bddcf9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M19 O19</xm:sqref>
        </x14:conditionalFormatting>
        <x14:conditionalFormatting xmlns:xm="http://schemas.microsoft.com/office/excel/2006/main">
          <x14:cfRule type="dataBar" id="{b6a922ab-5661-4315-b038-24531cdb1dbd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M20 O20</xm:sqref>
        </x14:conditionalFormatting>
        <x14:conditionalFormatting xmlns:xm="http://schemas.microsoft.com/office/excel/2006/main">
          <x14:cfRule type="dataBar" id="{bcd6d737-28cc-4960-9797-0c0f425d1b7a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M21 O21</xm:sqref>
        </x14:conditionalFormatting>
        <x14:conditionalFormatting xmlns:xm="http://schemas.microsoft.com/office/excel/2006/main">
          <x14:cfRule type="dataBar" id="{8d930bf9-30de-482e-9978-75635f0443a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M24 O24</xm:sqref>
        </x14:conditionalFormatting>
        <x14:conditionalFormatting xmlns:xm="http://schemas.microsoft.com/office/excel/2006/main">
          <x14:cfRule type="dataBar" id="{c828aa63-da14-462b-b429-c0ae69320e5f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M25 O25</xm:sqref>
        </x14:conditionalFormatting>
        <x14:conditionalFormatting xmlns:xm="http://schemas.microsoft.com/office/excel/2006/main">
          <x14:cfRule type="dataBar" id="{26ae346d-7bfd-4dc6-85bd-8b6acbf4de9a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M28 O28</xm:sqref>
        </x14:conditionalFormatting>
        <x14:conditionalFormatting xmlns:xm="http://schemas.microsoft.com/office/excel/2006/main">
          <x14:cfRule type="dataBar" id="{6efbeaa0-4dcc-46b8-b5b3-c7b28154e097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M29 O29</xm:sqref>
        </x14:conditionalFormatting>
        <x14:conditionalFormatting xmlns:xm="http://schemas.microsoft.com/office/excel/2006/main">
          <x14:cfRule type="dataBar" id="{12f259cc-9ee4-4944-9609-36fdd7f0297f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M30 O30</xm:sqref>
        </x14:conditionalFormatting>
        <x14:conditionalFormatting xmlns:xm="http://schemas.microsoft.com/office/excel/2006/main">
          <x14:cfRule type="dataBar" id="{df921af9-42d0-4ce0-93eb-be8cff8895c7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M31 O31</xm:sqref>
        </x14:conditionalFormatting>
        <x14:conditionalFormatting xmlns:xm="http://schemas.microsoft.com/office/excel/2006/main">
          <x14:cfRule type="dataBar" id="{8f4f04b9-f407-42ca-bd78-ee40404d2aec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M41 O41</xm:sqref>
        </x14:conditionalFormatting>
        <x14:conditionalFormatting xmlns:xm="http://schemas.microsoft.com/office/excel/2006/main">
          <x14:cfRule type="dataBar" id="{27a10b87-54e3-4dce-bee0-b1a8d950ff38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M42 O42</xm:sqref>
        </x14:conditionalFormatting>
        <x14:conditionalFormatting xmlns:xm="http://schemas.microsoft.com/office/excel/2006/main">
          <x14:cfRule type="dataBar" id="{502e224b-1caf-4b87-b5ef-a05a28a587e7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M43 O43</xm:sqref>
        </x14:conditionalFormatting>
        <x14:conditionalFormatting xmlns:xm="http://schemas.microsoft.com/office/excel/2006/main">
          <x14:cfRule type="dataBar" id="{3ec5687e-6a85-45f7-ad8b-a8c34fb3bb8a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M44 O44</xm:sqref>
        </x14:conditionalFormatting>
        <x14:conditionalFormatting xmlns:xm="http://schemas.microsoft.com/office/excel/2006/main">
          <x14:cfRule type="dataBar" id="{b948a2fb-cee9-41e2-9bd1-5c408a40c11b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M45 O45</xm:sqref>
        </x14:conditionalFormatting>
        <x14:conditionalFormatting xmlns:xm="http://schemas.microsoft.com/office/excel/2006/main">
          <x14:cfRule type="dataBar" id="{a63e4ab9-6eed-4ad0-89c1-833e68baf64d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M46 O46</xm:sqref>
        </x14:conditionalFormatting>
        <x14:conditionalFormatting xmlns:xm="http://schemas.microsoft.com/office/excel/2006/main">
          <x14:cfRule type="dataBar" id="{1ea28acb-fb4c-492d-a2f6-3839ff14fe0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M47 O47</xm:sqref>
        </x14:conditionalFormatting>
        <x14:conditionalFormatting xmlns:xm="http://schemas.microsoft.com/office/excel/2006/main">
          <x14:cfRule type="dataBar" id="{c6e13beb-876b-4679-bc20-42e18b2a6343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M48 O48</xm:sqref>
        </x14:conditionalFormatting>
        <x14:conditionalFormatting xmlns:xm="http://schemas.microsoft.com/office/excel/2006/main">
          <x14:cfRule type="dataBar" id="{defd1eac-76da-4072-8ffb-3e50add785e1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M52 O52</xm:sqref>
        </x14:conditionalFormatting>
        <x14:conditionalFormatting xmlns:xm="http://schemas.microsoft.com/office/excel/2006/main">
          <x14:cfRule type="dataBar" id="{a31b3283-19e1-4174-9b56-40e3d3fe83e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M53 O53</xm:sqref>
        </x14:conditionalFormatting>
        <x14:conditionalFormatting xmlns:xm="http://schemas.microsoft.com/office/excel/2006/main">
          <x14:cfRule type="dataBar" id="{3fbf9d5a-b0cf-4bd1-b86b-68fcea357d52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M54 O54</xm:sqref>
        </x14:conditionalFormatting>
        <x14:conditionalFormatting xmlns:xm="http://schemas.microsoft.com/office/excel/2006/main">
          <x14:cfRule type="dataBar" id="{d6f4fdcb-e31b-4640-aa78-28ee24efe64f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M55 O55</xm:sqref>
        </x14:conditionalFormatting>
        <x14:conditionalFormatting xmlns:xm="http://schemas.microsoft.com/office/excel/2006/main">
          <x14:cfRule type="dataBar" id="{bd6ff45f-e009-4fcc-ab1d-abc09973796a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M56 O56</xm:sqref>
        </x14:conditionalFormatting>
        <x14:conditionalFormatting xmlns:xm="http://schemas.microsoft.com/office/excel/2006/main">
          <x14:cfRule type="dataBar" id="{094d6ac0-9bf9-4e50-a9ba-58be858e6dbc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M57 O57</xm:sqref>
        </x14:conditionalFormatting>
        <x14:conditionalFormatting xmlns:xm="http://schemas.microsoft.com/office/excel/2006/main">
          <x14:cfRule type="dataBar" id="{d3b525b1-4170-4a16-9706-33a33b3480a4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M58 O58</xm:sqref>
        </x14:conditionalFormatting>
        <x14:conditionalFormatting xmlns:xm="http://schemas.microsoft.com/office/excel/2006/main">
          <x14:cfRule type="dataBar" id="{08be6420-87c3-4438-9548-7b502c6832f1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M59 O59</xm:sqref>
        </x14:conditionalFormatting>
        <x14:conditionalFormatting xmlns:xm="http://schemas.microsoft.com/office/excel/2006/main">
          <x14:cfRule type="dataBar" id="{3a4cf5d4-fe4c-4736-82e8-3c9c76400a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M72 O72</xm:sqref>
        </x14:conditionalFormatting>
        <x14:conditionalFormatting xmlns:xm="http://schemas.microsoft.com/office/excel/2006/main">
          <x14:cfRule type="dataBar" id="{fc47f115-17a8-4008-aabf-c4befa176235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M80 O80</xm:sqref>
        </x14:conditionalFormatting>
        <x14:conditionalFormatting xmlns:xm="http://schemas.microsoft.com/office/excel/2006/main">
          <x14:cfRule type="dataBar" id="{5b612c9a-62b1-4779-86b5-1eddfc86059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M81 O81</xm:sqref>
        </x14:conditionalFormatting>
        <x14:conditionalFormatting xmlns:xm="http://schemas.microsoft.com/office/excel/2006/main">
          <x14:cfRule type="dataBar" id="{8820570d-4100-4a5f-af7a-950974daad5b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M82 O82</xm:sqref>
        </x14:conditionalFormatting>
        <x14:conditionalFormatting xmlns:xm="http://schemas.microsoft.com/office/excel/2006/main">
          <x14:cfRule type="dataBar" id="{e9f05416-19b9-43f9-816e-0e436b562607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M83 O83</xm:sqref>
        </x14:conditionalFormatting>
        <x14:conditionalFormatting xmlns:xm="http://schemas.microsoft.com/office/excel/2006/main">
          <x14:cfRule type="dataBar" id="{9dd9e926-d191-4a0d-8f21-54d28168dee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M85 O85</xm:sqref>
        </x14:conditionalFormatting>
        <x14:conditionalFormatting xmlns:xm="http://schemas.microsoft.com/office/excel/2006/main">
          <x14:cfRule type="dataBar" id="{bfd1edb0-545c-48b8-b701-c2898c86a582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M86 O86</xm:sqref>
        </x14:conditionalFormatting>
        <x14:conditionalFormatting xmlns:xm="http://schemas.microsoft.com/office/excel/2006/main">
          <x14:cfRule type="dataBar" id="{f2444643-40a1-4081-b74c-20d67985052b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M89 O89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workbookViewId="0">
      <selection activeCell="D13" sqref="D13"/>
    </sheetView>
  </sheetViews>
  <sheetFormatPr defaultColWidth="9" defaultRowHeight="30" customHeight="1" outlineLevelCol="3"/>
  <cols>
    <col min="1" max="1" width="8.62962962962963" style="1" customWidth="1"/>
    <col min="2" max="2" width="14.1296296296296" style="1" customWidth="1"/>
    <col min="3" max="4" width="8.62962962962963" style="1" customWidth="1"/>
    <col min="5" max="16384" width="9" style="1"/>
  </cols>
  <sheetData>
    <row r="1" customHeight="1" spans="1:4">
      <c r="A1" s="2" t="s">
        <v>10</v>
      </c>
      <c r="B1" s="2" t="s">
        <v>402</v>
      </c>
      <c r="C1" s="2" t="s">
        <v>403</v>
      </c>
      <c r="D1" s="2" t="s">
        <v>52</v>
      </c>
    </row>
    <row r="2" customHeight="1" spans="1:4">
      <c r="A2" s="3" t="s">
        <v>43</v>
      </c>
      <c r="B2" s="3" t="s">
        <v>404</v>
      </c>
      <c r="C2" s="3" t="s">
        <v>282</v>
      </c>
      <c r="D2" s="3" t="s">
        <v>275</v>
      </c>
    </row>
    <row r="3" customHeight="1" spans="1:4">
      <c r="A3" s="3" t="s">
        <v>44</v>
      </c>
      <c r="B3" s="3" t="s">
        <v>405</v>
      </c>
      <c r="C3" s="3" t="s">
        <v>74</v>
      </c>
      <c r="D3" s="3" t="s">
        <v>80</v>
      </c>
    </row>
    <row r="4" customHeight="1" spans="1:4">
      <c r="A4" s="3"/>
      <c r="B4" s="3" t="s">
        <v>406</v>
      </c>
      <c r="C4" s="3" t="s">
        <v>146</v>
      </c>
      <c r="D4" s="3" t="s">
        <v>75</v>
      </c>
    </row>
    <row r="5" customHeight="1" spans="1:4">
      <c r="A5" s="3"/>
      <c r="B5" s="3" t="s">
        <v>407</v>
      </c>
      <c r="C5" s="3"/>
      <c r="D5" s="3" t="s">
        <v>408</v>
      </c>
    </row>
    <row r="6" customHeight="1" spans="1:4">
      <c r="A6" s="3"/>
      <c r="B6" s="3" t="s">
        <v>409</v>
      </c>
      <c r="C6" s="3"/>
      <c r="D6" s="3" t="s">
        <v>410</v>
      </c>
    </row>
    <row r="7" customHeight="1" spans="1:4">
      <c r="A7" s="3"/>
      <c r="B7" s="3" t="s">
        <v>201</v>
      </c>
      <c r="C7" s="3"/>
      <c r="D7" s="3" t="s">
        <v>235</v>
      </c>
    </row>
    <row r="8" customHeight="1" spans="1:4">
      <c r="A8" s="3"/>
      <c r="B8" s="3" t="s">
        <v>411</v>
      </c>
      <c r="C8" s="3"/>
      <c r="D8" s="3" t="s">
        <v>138</v>
      </c>
    </row>
    <row r="9" customHeight="1" spans="1:4">
      <c r="A9" s="3"/>
      <c r="B9" s="3" t="s">
        <v>412</v>
      </c>
      <c r="C9" s="3"/>
      <c r="D9" s="3" t="s">
        <v>413</v>
      </c>
    </row>
    <row r="10" customHeight="1" spans="1:4">
      <c r="A10" s="3"/>
      <c r="B10" s="3" t="s">
        <v>414</v>
      </c>
      <c r="C10" s="3"/>
      <c r="D10" s="3" t="s">
        <v>415</v>
      </c>
    </row>
    <row r="11" customHeight="1" spans="1:4">
      <c r="A11" s="3"/>
      <c r="B11" s="3" t="s">
        <v>416</v>
      </c>
      <c r="C11" s="3"/>
      <c r="D11" s="3" t="s">
        <v>384</v>
      </c>
    </row>
    <row r="12" customHeight="1" spans="1:4">
      <c r="A12" s="3"/>
      <c r="B12" s="3" t="s">
        <v>417</v>
      </c>
      <c r="C12" s="3"/>
      <c r="D12" s="3" t="s">
        <v>418</v>
      </c>
    </row>
    <row r="13" customHeight="1" spans="1:4">
      <c r="A13" s="3"/>
      <c r="B13" s="3" t="s">
        <v>419</v>
      </c>
      <c r="C13" s="3"/>
      <c r="D13" s="3" t="s">
        <v>420</v>
      </c>
    </row>
    <row r="14" customHeight="1" spans="1:4">
      <c r="A14" s="3"/>
      <c r="B14" s="3" t="s">
        <v>421</v>
      </c>
      <c r="C14" s="3"/>
      <c r="D14" s="3" t="s">
        <v>422</v>
      </c>
    </row>
    <row r="15" customHeight="1" spans="1:4">
      <c r="A15" s="3"/>
      <c r="B15" s="3" t="s">
        <v>423</v>
      </c>
      <c r="C15" s="3"/>
      <c r="D15" s="3" t="s">
        <v>94</v>
      </c>
    </row>
    <row r="16" customHeight="1" spans="1:4">
      <c r="A16" s="3"/>
      <c r="B16" s="3" t="s">
        <v>79</v>
      </c>
      <c r="C16" s="3"/>
      <c r="D16" s="3" t="s">
        <v>424</v>
      </c>
    </row>
    <row r="17" customHeight="1" spans="1:4">
      <c r="A17" s="3"/>
      <c r="B17" s="3" t="s">
        <v>131</v>
      </c>
      <c r="C17" s="3"/>
      <c r="D17" s="3" t="s">
        <v>171</v>
      </c>
    </row>
    <row r="18" customHeight="1" spans="1:4">
      <c r="A18" s="3"/>
      <c r="B18" s="3" t="s">
        <v>425</v>
      </c>
      <c r="C18" s="3"/>
      <c r="D18" s="3" t="s">
        <v>426</v>
      </c>
    </row>
    <row r="19" customHeight="1" spans="1:4">
      <c r="A19" s="3"/>
      <c r="B19" s="3" t="s">
        <v>427</v>
      </c>
      <c r="C19" s="3"/>
      <c r="D19" s="3" t="s">
        <v>428</v>
      </c>
    </row>
    <row r="20" customHeight="1" spans="1:4">
      <c r="A20" s="3"/>
      <c r="B20" s="3" t="s">
        <v>308</v>
      </c>
      <c r="C20" s="3"/>
      <c r="D20" s="3" t="s">
        <v>429</v>
      </c>
    </row>
    <row r="21" customHeight="1" spans="1:4">
      <c r="A21" s="3"/>
      <c r="B21" s="3" t="s">
        <v>155</v>
      </c>
      <c r="C21" s="3"/>
      <c r="D21" s="3" t="s">
        <v>430</v>
      </c>
    </row>
    <row r="22" customHeight="1" spans="1:4">
      <c r="A22" s="3"/>
      <c r="B22" s="3" t="s">
        <v>431</v>
      </c>
      <c r="C22" s="3"/>
      <c r="D22" s="3" t="s">
        <v>432</v>
      </c>
    </row>
    <row r="23" customHeight="1" spans="1:4">
      <c r="A23" s="3"/>
      <c r="B23" s="3" t="s">
        <v>433</v>
      </c>
      <c r="C23" s="3"/>
      <c r="D23" s="3" t="s">
        <v>434</v>
      </c>
    </row>
    <row r="24" customHeight="1" spans="1:4">
      <c r="A24" s="3"/>
      <c r="B24" s="3" t="s">
        <v>435</v>
      </c>
      <c r="C24" s="3"/>
      <c r="D24" s="3"/>
    </row>
    <row r="25" customHeight="1" spans="1:4">
      <c r="A25" s="3"/>
      <c r="B25" s="3" t="s">
        <v>383</v>
      </c>
      <c r="C25" s="3"/>
      <c r="D25" s="3"/>
    </row>
    <row r="26" customHeight="1" spans="1:4">
      <c r="A26" s="3"/>
      <c r="B26" s="3" t="s">
        <v>178</v>
      </c>
      <c r="C26" s="3"/>
      <c r="D26" s="3"/>
    </row>
    <row r="27" customHeight="1" spans="1:4">
      <c r="A27" s="3"/>
      <c r="B27" s="3" t="s">
        <v>87</v>
      </c>
      <c r="C27" s="3"/>
      <c r="D27" s="3"/>
    </row>
    <row r="28" customHeight="1" spans="1:4">
      <c r="A28" s="3"/>
      <c r="B28" s="3" t="s">
        <v>145</v>
      </c>
      <c r="C28" s="3"/>
      <c r="D28" s="3"/>
    </row>
    <row r="29" customHeight="1" spans="1:4">
      <c r="A29" s="3"/>
      <c r="B29" s="3" t="s">
        <v>162</v>
      </c>
      <c r="C29" s="3"/>
      <c r="D29" s="3"/>
    </row>
    <row r="30" customHeight="1" spans="1:4">
      <c r="A30" s="3"/>
      <c r="B30" s="3" t="s">
        <v>281</v>
      </c>
      <c r="C30" s="3"/>
      <c r="D30" s="3"/>
    </row>
    <row r="31" customHeight="1" spans="1:4">
      <c r="A31" s="3"/>
      <c r="B31" s="3" t="s">
        <v>436</v>
      </c>
      <c r="C31" s="3"/>
      <c r="D31" s="3"/>
    </row>
    <row r="32" customHeight="1" spans="1:4">
      <c r="A32" s="3"/>
      <c r="B32" s="3" t="s">
        <v>437</v>
      </c>
      <c r="C32" s="3"/>
      <c r="D32" s="3"/>
    </row>
    <row r="33" customHeight="1" spans="1:4">
      <c r="A33" s="3"/>
      <c r="B33" s="3" t="s">
        <v>438</v>
      </c>
      <c r="C33" s="3"/>
      <c r="D33" s="3"/>
    </row>
    <row r="34" customHeight="1" spans="1:4">
      <c r="A34" s="3"/>
      <c r="B34" s="3" t="s">
        <v>439</v>
      </c>
      <c r="C34" s="3"/>
      <c r="D34" s="3"/>
    </row>
    <row r="35" customHeight="1" spans="1:4">
      <c r="A35" s="3"/>
      <c r="B35" s="3" t="s">
        <v>440</v>
      </c>
      <c r="C35" s="3"/>
      <c r="D35" s="3"/>
    </row>
    <row r="36" customHeight="1" spans="1:4">
      <c r="A36" s="3"/>
      <c r="B36" s="3" t="s">
        <v>441</v>
      </c>
      <c r="C36" s="3"/>
      <c r="D36" s="3"/>
    </row>
    <row r="37" customHeight="1" spans="1:4">
      <c r="A37" s="3"/>
      <c r="B37" s="3" t="s">
        <v>442</v>
      </c>
      <c r="C37" s="3"/>
      <c r="D37" s="3"/>
    </row>
    <row r="38" customHeight="1" spans="1:4">
      <c r="A38" s="3"/>
      <c r="B38" s="3" t="s">
        <v>443</v>
      </c>
      <c r="C38" s="3"/>
      <c r="D38" s="3"/>
    </row>
    <row r="39" customHeight="1" spans="1:4">
      <c r="A39" s="3"/>
      <c r="B39" s="3" t="s">
        <v>444</v>
      </c>
      <c r="C39" s="3"/>
      <c r="D39" s="3"/>
    </row>
    <row r="40" customHeight="1" spans="1:4">
      <c r="A40" s="3"/>
      <c r="B40" s="3" t="s">
        <v>445</v>
      </c>
      <c r="C40" s="3"/>
      <c r="D40" s="3"/>
    </row>
    <row r="41" customHeight="1" spans="1:4">
      <c r="A41" s="3"/>
      <c r="B41" s="3" t="s">
        <v>446</v>
      </c>
      <c r="C41" s="3"/>
      <c r="D41" s="3"/>
    </row>
    <row r="42" customHeight="1" spans="1:4">
      <c r="A42" s="3"/>
      <c r="B42" s="3" t="s">
        <v>447</v>
      </c>
      <c r="C42" s="3"/>
      <c r="D42" s="3"/>
    </row>
    <row r="43" customHeight="1" spans="1:4">
      <c r="A43" s="3"/>
      <c r="B43" s="3" t="s">
        <v>448</v>
      </c>
      <c r="C43" s="3"/>
      <c r="D43" s="3"/>
    </row>
    <row r="44" customHeight="1" spans="1:4">
      <c r="A44" s="3"/>
      <c r="B44" s="3" t="s">
        <v>449</v>
      </c>
      <c r="C44" s="3"/>
      <c r="D44" s="3"/>
    </row>
    <row r="45" customHeight="1" spans="1:4">
      <c r="A45" s="3"/>
      <c r="B45" s="3" t="s">
        <v>450</v>
      </c>
      <c r="C45" s="3"/>
      <c r="D45" s="3"/>
    </row>
    <row r="46" ht="50" customHeight="1" spans="1:4">
      <c r="A46" s="3"/>
      <c r="B46" s="3" t="s">
        <v>451</v>
      </c>
      <c r="C46" s="3"/>
      <c r="D46" s="3"/>
    </row>
    <row r="47" ht="50" customHeight="1" spans="1:4">
      <c r="A47" s="3"/>
      <c r="B47" s="3" t="s">
        <v>452</v>
      </c>
      <c r="C47" s="3"/>
      <c r="D47" s="3"/>
    </row>
    <row r="48" ht="50" customHeight="1" spans="1:4">
      <c r="A48" s="3"/>
      <c r="B48" s="3" t="s">
        <v>73</v>
      </c>
      <c r="C48" s="3"/>
      <c r="D48" s="3"/>
    </row>
    <row r="49" ht="50" customHeight="1" spans="1:4">
      <c r="A49" s="3"/>
      <c r="B49" s="3" t="s">
        <v>205</v>
      </c>
      <c r="C49" s="3"/>
      <c r="D49" s="3"/>
    </row>
    <row r="50" ht="50" customHeight="1" spans="1:4">
      <c r="A50" s="3"/>
      <c r="B50" s="3" t="s">
        <v>453</v>
      </c>
      <c r="C50" s="3"/>
      <c r="D50" s="3"/>
    </row>
  </sheetData>
  <sheetProtection algorithmName="SHA-512" hashValue="3YIOUCLbQ6n1rrBdzZNnFufA0p2jRbU+HlzejJthejMkhgf9XwBhCHzZsD3L/KHc+qQ6syvl5AFp18MRQ5UbSg==" saltValue="03p1+waVIzh4nzn+z7x0jg==" spinCount="100000" sheet="1" sort="0" autoFilter="0" pivotTables="0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调度数据</vt:lpstr>
      <vt:lpstr>下拉列表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雪鹰FLY</cp:lastModifiedBy>
  <dcterms:created xsi:type="dcterms:W3CDTF">2023-06-06T19:15:00Z</dcterms:created>
  <dcterms:modified xsi:type="dcterms:W3CDTF">2025-04-28T02:48:25Z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62AB1D5214EC4909A22E1EA3E2779CD5_13</vt:lpwstr>
  </property>
  <property fmtid="{D5CDD505-2E9C-101B-9397-08002B2CF9AE}" pid="4" name="KSOReadingLayout">
    <vt:bool>true</vt:bool>
  </property>
</Properties>
</file>